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I:\Housing\Tax Credits\Tax Credits Only\2026 Applications\2026 Application and Attachments\"/>
    </mc:Choice>
  </mc:AlternateContent>
  <xr:revisionPtr revIDLastSave="0" documentId="13_ncr:1_{A806C27C-6A71-473B-BB05-638FF1E96DDC}" xr6:coauthVersionLast="47" xr6:coauthVersionMax="47" xr10:uidLastSave="{00000000-0000-0000-0000-000000000000}"/>
  <workbookProtection workbookAlgorithmName="SHA-512" workbookHashValue="OVMRQ/7aojCEmlnwxTuFpyEmE5RckrS5LnZD8rMxjPcKm30jv2zI1d5otE9wFZa6KTjrFdbPe+HtTmXu/hmOdg==" workbookSaltValue="iI8Srz5hPtDbNxs1nrH0XQ==" workbookSpinCount="100000" lockStructure="1"/>
  <bookViews>
    <workbookView xWindow="28680" yWindow="-120" windowWidth="29040" windowHeight="15720" activeTab="5" xr2:uid="{00000000-000D-0000-FFFF-FFFF00000000}"/>
  </bookViews>
  <sheets>
    <sheet name="Cover" sheetId="1" r:id="rId1"/>
    <sheet name="Table of Contents" sheetId="2" r:id="rId2"/>
    <sheet name="Certification" sheetId="4" r:id="rId3"/>
    <sheet name="Application checklist" sheetId="5" r:id="rId4"/>
    <sheet name="Self Score" sheetId="12" r:id="rId5"/>
    <sheet name="Application" sheetId="7" r:id="rId6"/>
    <sheet name="Summary Construction Cost " sheetId="13" r:id="rId7"/>
    <sheet name="Pro-Forma" sheetId="8" r:id="rId8"/>
    <sheet name="Development Team" sheetId="9" r:id="rId9"/>
  </sheets>
  <definedNames>
    <definedName name="Check206" localSheetId="3">'Application checklist'!#REF!</definedName>
    <definedName name="Check211" localSheetId="3">'Application checklist'!$E$237</definedName>
    <definedName name="Check212" localSheetId="3">'Application checklist'!$B$241</definedName>
    <definedName name="Check213" localSheetId="3">'Application checklist'!$B$242</definedName>
    <definedName name="Check214" localSheetId="3">'Application checklist'!$B$243</definedName>
    <definedName name="Check215" localSheetId="3">'Application checklist'!#REF!</definedName>
    <definedName name="Check216" localSheetId="3">'Application checklist'!$B$244</definedName>
    <definedName name="Check217" localSheetId="3">'Application checklist'!$B$245</definedName>
    <definedName name="Check218" localSheetId="3">'Application checklist'!#REF!</definedName>
    <definedName name="Check221" localSheetId="3">'Application checklist'!$D$248</definedName>
    <definedName name="Check222" localSheetId="3">'Application checklist'!$D$250</definedName>
    <definedName name="Check223" localSheetId="3">'Application checklist'!$D$287</definedName>
    <definedName name="Check224" localSheetId="3">'Application checklist'!$D$288</definedName>
    <definedName name="Check234" localSheetId="3">'Application checklist'!#REF!</definedName>
    <definedName name="Check235" localSheetId="3">'Application checklist'!#REF!</definedName>
    <definedName name="Check236" localSheetId="3">'Application checklist'!#REF!</definedName>
    <definedName name="Check237" localSheetId="3">'Application checklist'!#REF!</definedName>
    <definedName name="Check238" localSheetId="3">'Application checklist'!#REF!</definedName>
    <definedName name="Check239" localSheetId="3">'Application checklist'!#REF!</definedName>
    <definedName name="Check240" localSheetId="3">'Application checklist'!#REF!</definedName>
    <definedName name="Check241" localSheetId="3">'Application checklist'!#REF!</definedName>
    <definedName name="Check242" localSheetId="3">'Application checklist'!#REF!</definedName>
    <definedName name="Check243" localSheetId="3">'Application checklist'!$D$139</definedName>
    <definedName name="Check244" localSheetId="3">'Application checklist'!#REF!</definedName>
    <definedName name="_xlnm.Print_Area" localSheetId="5">Application!$A$1:$K$1451</definedName>
    <definedName name="_xlnm.Print_Area" localSheetId="3">'Application checklist'!$A$1:$W$283</definedName>
    <definedName name="_xlnm.Print_Area" localSheetId="2">Certification!$A$1:$I$44</definedName>
    <definedName name="_xlnm.Print_Area" localSheetId="0">Cover!$A$1:$I$39</definedName>
    <definedName name="_xlnm.Print_Area" localSheetId="8">'Development Team'!$A$1:$H$140</definedName>
    <definedName name="_xlnm.Print_Area" localSheetId="7">'Pro-Forma'!$A$1:$R$28</definedName>
    <definedName name="_xlnm.Print_Area" localSheetId="4">'Self Score'!$A$1:$O$98</definedName>
    <definedName name="_xlnm.Print_Area" localSheetId="1">'Table of Contents'!$A$1:$J$45</definedName>
    <definedName name="_xlnm.Print_Titles" localSheetId="3">'Application checklist'!$1:$1</definedName>
    <definedName name="Text482" localSheetId="5">Application!$A$28</definedName>
    <definedName name="Z_A864C9AA_4007_4286_9E16_75AE4BD6E317_.wvu.PrintArea" localSheetId="5" hidden="1">Application!$A$1:$K$1453</definedName>
    <definedName name="Z_A864C9AA_4007_4286_9E16_75AE4BD6E317_.wvu.PrintArea" localSheetId="3" hidden="1">'Application checklist'!$A$1:$P$283</definedName>
    <definedName name="Z_A864C9AA_4007_4286_9E16_75AE4BD6E317_.wvu.PrintArea" localSheetId="2" hidden="1">Certification!$A$1:$H$44</definedName>
    <definedName name="Z_A864C9AA_4007_4286_9E16_75AE4BD6E317_.wvu.PrintArea" localSheetId="0" hidden="1">Cover!$A$1:$I$39</definedName>
    <definedName name="Z_A864C9AA_4007_4286_9E16_75AE4BD6E317_.wvu.PrintArea" localSheetId="8" hidden="1">'Development Team'!$A$1:$H$140</definedName>
    <definedName name="Z_A864C9AA_4007_4286_9E16_75AE4BD6E317_.wvu.PrintArea" localSheetId="7" hidden="1">'Pro-Forma'!$A$1:$R$28</definedName>
    <definedName name="Z_A864C9AA_4007_4286_9E16_75AE4BD6E317_.wvu.PrintArea" localSheetId="1" hidden="1">'Table of Contents'!$A$1:$J$45</definedName>
    <definedName name="Z_A864C9AA_4007_4286_9E16_75AE4BD6E317_.wvu.PrintTitles" localSheetId="3" hidden="1">'Application checklist'!$1:$1</definedName>
  </definedNames>
  <calcPr calcId="191029"/>
  <customWorkbookViews>
    <customWorkbookView name="Gary Arrington - Personal View" guid="{A864C9AA-4007-4286-9E16-75AE4BD6E317}" mergeInterval="0" personalView="1" xWindow="730" yWindow="43" windowWidth="1172" windowHeight="809"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6" i="12" l="1"/>
  <c r="L77" i="12"/>
  <c r="L89" i="12"/>
  <c r="L88" i="12" s="1"/>
  <c r="N94" i="12"/>
  <c r="M94" i="12"/>
  <c r="K94" i="12"/>
  <c r="L35" i="12"/>
  <c r="L10" i="12"/>
  <c r="G775" i="7"/>
  <c r="L67" i="12"/>
  <c r="L66" i="12"/>
  <c r="L65" i="12"/>
  <c r="L64" i="12"/>
  <c r="L63" i="12"/>
  <c r="L87" i="12"/>
  <c r="L86" i="12"/>
  <c r="L85" i="12"/>
  <c r="L84" i="12"/>
  <c r="L83" i="12"/>
  <c r="L82" i="12"/>
  <c r="L73" i="12"/>
  <c r="L75" i="12"/>
  <c r="L79" i="12"/>
  <c r="L8" i="12"/>
  <c r="L34" i="12"/>
  <c r="L17" i="12"/>
  <c r="L15" i="12"/>
  <c r="L13" i="12"/>
  <c r="H66" i="13"/>
  <c r="G65" i="13"/>
  <c r="F65" i="13"/>
  <c r="G64" i="13"/>
  <c r="F64" i="13"/>
  <c r="E64" i="13"/>
  <c r="G63" i="13"/>
  <c r="F63" i="13"/>
  <c r="G62" i="13"/>
  <c r="F62" i="13"/>
  <c r="E62" i="13"/>
  <c r="G61" i="13"/>
  <c r="F61" i="13"/>
  <c r="E61" i="13"/>
  <c r="G60" i="13"/>
  <c r="F60" i="13"/>
  <c r="H56" i="13"/>
  <c r="G55" i="13"/>
  <c r="F55" i="13"/>
  <c r="G54" i="13"/>
  <c r="F54" i="13"/>
  <c r="G53" i="13"/>
  <c r="F53" i="13"/>
  <c r="G52" i="13"/>
  <c r="F52" i="13"/>
  <c r="G51" i="13"/>
  <c r="F51" i="13"/>
  <c r="G50" i="13"/>
  <c r="F50" i="13"/>
  <c r="G49" i="13"/>
  <c r="F49" i="13"/>
  <c r="G48" i="13"/>
  <c r="F48" i="13"/>
  <c r="G47" i="13"/>
  <c r="F47" i="13"/>
  <c r="G46"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G30" i="13"/>
  <c r="F30" i="13"/>
  <c r="G29" i="13"/>
  <c r="F29" i="13"/>
  <c r="G28" i="13"/>
  <c r="F28" i="13"/>
  <c r="G27" i="13"/>
  <c r="F27" i="13"/>
  <c r="G26" i="13"/>
  <c r="F26" i="13"/>
  <c r="G25" i="13"/>
  <c r="F25" i="13"/>
  <c r="G24" i="13"/>
  <c r="F24" i="13"/>
  <c r="G23" i="13"/>
  <c r="F23" i="13"/>
  <c r="G22" i="13"/>
  <c r="F22" i="13"/>
  <c r="G21" i="13"/>
  <c r="F21" i="13"/>
  <c r="G20" i="13"/>
  <c r="F20" i="13"/>
  <c r="G19" i="13"/>
  <c r="F19" i="13"/>
  <c r="G18" i="13"/>
  <c r="F18" i="13"/>
  <c r="O71" i="12" l="1"/>
  <c r="O32" i="12"/>
  <c r="L32" i="12" s="1"/>
  <c r="O81" i="12"/>
  <c r="L80" i="12" s="1"/>
  <c r="F66" i="13"/>
  <c r="F56" i="13"/>
  <c r="G66" i="13"/>
  <c r="G56" i="13"/>
  <c r="E654" i="7"/>
  <c r="H654" i="7" s="1"/>
  <c r="E655" i="7"/>
  <c r="E653" i="7"/>
  <c r="H653" i="7" s="1"/>
  <c r="H784" i="7" l="1"/>
  <c r="H982" i="7" l="1"/>
  <c r="H983" i="7"/>
  <c r="H1113" i="7"/>
  <c r="H1114" i="7"/>
  <c r="H1112" i="7"/>
  <c r="H1103" i="7"/>
  <c r="H1102" i="7"/>
  <c r="H1101" i="7"/>
  <c r="H1100" i="7"/>
  <c r="H1099" i="7"/>
  <c r="H1095" i="7"/>
  <c r="H1094" i="7"/>
  <c r="H1093" i="7"/>
  <c r="H1092" i="7"/>
  <c r="H1091" i="7"/>
  <c r="H1087" i="7"/>
  <c r="H1086" i="7"/>
  <c r="H1085" i="7"/>
  <c r="H1084" i="7"/>
  <c r="H1083" i="7"/>
  <c r="H1082" i="7"/>
  <c r="H1081" i="7"/>
  <c r="H1080" i="7"/>
  <c r="H1079" i="7"/>
  <c r="H1078" i="7"/>
  <c r="H1077" i="7"/>
  <c r="H1076" i="7"/>
  <c r="H1072" i="7"/>
  <c r="H1071" i="7"/>
  <c r="H1070" i="7"/>
  <c r="H1069" i="7"/>
  <c r="H1068" i="7"/>
  <c r="H1067" i="7"/>
  <c r="H1066" i="7"/>
  <c r="H1065" i="7"/>
  <c r="H1064" i="7"/>
  <c r="H1063" i="7"/>
  <c r="H1044" i="7"/>
  <c r="H1043" i="7"/>
  <c r="H1042" i="7"/>
  <c r="H1041" i="7"/>
  <c r="H1040" i="7"/>
  <c r="H1039" i="7"/>
  <c r="H1038" i="7"/>
  <c r="H1037" i="7"/>
  <c r="H1033" i="7"/>
  <c r="H1032" i="7"/>
  <c r="H1031" i="7"/>
  <c r="H1030" i="7"/>
  <c r="H1029" i="7"/>
  <c r="H1028" i="7"/>
  <c r="H1027" i="7"/>
  <c r="H1026" i="7"/>
  <c r="H1025" i="7"/>
  <c r="H1021" i="7"/>
  <c r="H1022" i="7" s="1"/>
  <c r="H1020" i="7"/>
  <c r="H1019" i="7"/>
  <c r="H1009" i="7"/>
  <c r="H1008" i="7"/>
  <c r="H1007" i="7"/>
  <c r="H1006" i="7"/>
  <c r="H1005" i="7"/>
  <c r="H1004" i="7"/>
  <c r="H1003" i="7"/>
  <c r="H1002" i="7"/>
  <c r="H1001" i="7"/>
  <c r="H994" i="7"/>
  <c r="H995" i="7"/>
  <c r="H997" i="7"/>
  <c r="H996" i="7"/>
  <c r="H991" i="7"/>
  <c r="H992" i="7"/>
  <c r="H993" i="7"/>
  <c r="H985" i="7"/>
  <c r="H984" i="7"/>
  <c r="H981" i="7"/>
  <c r="H986" i="7" l="1"/>
  <c r="F1115" i="7"/>
  <c r="F1104" i="7" l="1"/>
  <c r="F1096" i="7"/>
  <c r="F1088" i="7"/>
  <c r="F1073" i="7"/>
  <c r="F1045" i="7"/>
  <c r="F1034" i="7"/>
  <c r="F1022" i="7"/>
  <c r="F1010" i="7"/>
  <c r="F998" i="7"/>
  <c r="F986" i="7"/>
  <c r="F1117" i="7" l="1"/>
  <c r="D18" i="8"/>
  <c r="E18" i="8" s="1"/>
  <c r="F18" i="8" s="1"/>
  <c r="G18" i="8" s="1"/>
  <c r="H18" i="8" s="1"/>
  <c r="I18" i="8" s="1"/>
  <c r="J18" i="8" s="1"/>
  <c r="K18" i="8" s="1"/>
  <c r="L18" i="8" s="1"/>
  <c r="M18" i="8" s="1"/>
  <c r="N18" i="8" s="1"/>
  <c r="O18" i="8" s="1"/>
  <c r="P18" i="8" s="1"/>
  <c r="Q18" i="8" s="1"/>
  <c r="R18" i="8" s="1"/>
  <c r="D17" i="8"/>
  <c r="B668" i="7" l="1"/>
  <c r="G682" i="7" s="1"/>
  <c r="E667" i="7"/>
  <c r="H667" i="7" s="1"/>
  <c r="I667" i="7" s="1"/>
  <c r="E666" i="7"/>
  <c r="H666" i="7" s="1"/>
  <c r="I666" i="7" s="1"/>
  <c r="E665" i="7"/>
  <c r="H665" i="7" s="1"/>
  <c r="I665" i="7" s="1"/>
  <c r="E664" i="7"/>
  <c r="H664" i="7" s="1"/>
  <c r="I664" i="7" s="1"/>
  <c r="E663" i="7"/>
  <c r="H663" i="7" s="1"/>
  <c r="I663" i="7" s="1"/>
  <c r="E662" i="7"/>
  <c r="H662" i="7" s="1"/>
  <c r="I662" i="7" s="1"/>
  <c r="E661" i="7"/>
  <c r="H661" i="7" s="1"/>
  <c r="I661" i="7" s="1"/>
  <c r="E660" i="7"/>
  <c r="H660" i="7" s="1"/>
  <c r="I660" i="7" s="1"/>
  <c r="E659" i="7"/>
  <c r="H659" i="7" s="1"/>
  <c r="I659" i="7" s="1"/>
  <c r="E658" i="7"/>
  <c r="H658" i="7" s="1"/>
  <c r="I658" i="7" s="1"/>
  <c r="E657" i="7"/>
  <c r="H657" i="7" s="1"/>
  <c r="I657" i="7" s="1"/>
  <c r="E656" i="7"/>
  <c r="H656" i="7" s="1"/>
  <c r="I656" i="7" s="1"/>
  <c r="H655" i="7"/>
  <c r="I655" i="7" s="1"/>
  <c r="I654" i="7"/>
  <c r="H668" i="7" l="1"/>
  <c r="I653" i="7"/>
  <c r="I668" i="7" l="1"/>
  <c r="H682" i="7" s="1"/>
  <c r="L68" i="12"/>
  <c r="L56" i="12"/>
  <c r="L54" i="12"/>
  <c r="L52" i="12"/>
  <c r="L50" i="12"/>
  <c r="L48" i="12"/>
  <c r="L46" i="12"/>
  <c r="L44" i="12"/>
  <c r="L42" i="12"/>
  <c r="L40" i="12"/>
  <c r="L38" i="12"/>
  <c r="O36" i="12" l="1"/>
  <c r="L36" i="12" s="1"/>
  <c r="L29" i="12"/>
  <c r="L28" i="12"/>
  <c r="L27" i="12"/>
  <c r="L24" i="12"/>
  <c r="L23" i="12"/>
  <c r="L22" i="12"/>
  <c r="L21" i="12"/>
  <c r="L20" i="12"/>
  <c r="L25" i="12" l="1"/>
  <c r="O25" i="12"/>
  <c r="O18" i="12"/>
  <c r="L18" i="12" s="1"/>
  <c r="F527" i="7"/>
  <c r="H527" i="7" s="1"/>
  <c r="I527" i="7" s="1"/>
  <c r="F528" i="7"/>
  <c r="H528" i="7" s="1"/>
  <c r="I528" i="7" s="1"/>
  <c r="F529" i="7"/>
  <c r="H529" i="7" s="1"/>
  <c r="I529" i="7" s="1"/>
  <c r="F530" i="7"/>
  <c r="H530" i="7" s="1"/>
  <c r="I530" i="7" s="1"/>
  <c r="F531" i="7"/>
  <c r="H531" i="7" s="1"/>
  <c r="I531" i="7" s="1"/>
  <c r="F532" i="7"/>
  <c r="H532" i="7" s="1"/>
  <c r="I532" i="7" s="1"/>
  <c r="F533" i="7"/>
  <c r="H533" i="7" s="1"/>
  <c r="I533" i="7" s="1"/>
  <c r="F534" i="7"/>
  <c r="H534" i="7" s="1"/>
  <c r="I534" i="7" s="1"/>
  <c r="L78" i="12" l="1"/>
  <c r="D74" i="12"/>
  <c r="L70" i="12"/>
  <c r="L69" i="12" s="1"/>
  <c r="L62" i="12"/>
  <c r="L31" i="12"/>
  <c r="L30" i="12" s="1"/>
  <c r="D16" i="12"/>
  <c r="D14" i="12"/>
  <c r="O11" i="12" l="1"/>
  <c r="O60" i="12"/>
  <c r="L60" i="12"/>
  <c r="L11" i="12"/>
  <c r="L71" i="12"/>
  <c r="E638" i="7"/>
  <c r="H638" i="7" s="1"/>
  <c r="I638" i="7" s="1"/>
  <c r="E637" i="7"/>
  <c r="H637" i="7" s="1"/>
  <c r="I637" i="7" s="1"/>
  <c r="E636" i="7"/>
  <c r="H636" i="7" s="1"/>
  <c r="I636" i="7" s="1"/>
  <c r="E635" i="7"/>
  <c r="H635" i="7" s="1"/>
  <c r="I635" i="7" s="1"/>
  <c r="E634" i="7"/>
  <c r="H634" i="7" s="1"/>
  <c r="I634" i="7" s="1"/>
  <c r="E633" i="7"/>
  <c r="H633" i="7" s="1"/>
  <c r="I633" i="7" s="1"/>
  <c r="E632" i="7"/>
  <c r="H632" i="7" s="1"/>
  <c r="I632" i="7" s="1"/>
  <c r="E575" i="7"/>
  <c r="F575" i="7" s="1"/>
  <c r="E574" i="7"/>
  <c r="F574" i="7" s="1"/>
  <c r="E573" i="7"/>
  <c r="F573" i="7" s="1"/>
  <c r="E572" i="7"/>
  <c r="F572" i="7" s="1"/>
  <c r="E571" i="7"/>
  <c r="F571" i="7" s="1"/>
  <c r="E570" i="7"/>
  <c r="F570" i="7" s="1"/>
  <c r="E569" i="7"/>
  <c r="F569" i="7" s="1"/>
  <c r="F542" i="7"/>
  <c r="H542" i="7" s="1"/>
  <c r="I542" i="7" s="1"/>
  <c r="F541" i="7"/>
  <c r="H541" i="7" s="1"/>
  <c r="I541" i="7" s="1"/>
  <c r="F540" i="7"/>
  <c r="H540" i="7" s="1"/>
  <c r="I540" i="7" s="1"/>
  <c r="F539" i="7"/>
  <c r="H539" i="7" s="1"/>
  <c r="I539" i="7" s="1"/>
  <c r="F538" i="7"/>
  <c r="H538" i="7" s="1"/>
  <c r="I538" i="7" s="1"/>
  <c r="F537" i="7"/>
  <c r="H537" i="7" s="1"/>
  <c r="I537" i="7" s="1"/>
  <c r="F536" i="7"/>
  <c r="H536" i="7" s="1"/>
  <c r="I536" i="7" s="1"/>
  <c r="L94" i="12" l="1"/>
  <c r="H251" i="7"/>
  <c r="H250" i="7"/>
  <c r="H252" i="7"/>
  <c r="J254" i="7"/>
  <c r="J253" i="7"/>
  <c r="J252" i="7"/>
  <c r="J251" i="7"/>
  <c r="H253" i="7"/>
  <c r="H254" i="7"/>
  <c r="J250" i="7"/>
  <c r="J255" i="7" l="1"/>
  <c r="H255" i="7"/>
  <c r="I250" i="7" l="1"/>
  <c r="I254" i="7"/>
  <c r="I253" i="7"/>
  <c r="I252" i="7"/>
  <c r="I251" i="7"/>
  <c r="I255" i="7" l="1"/>
  <c r="I1133" i="7" s="1"/>
  <c r="G247" i="7"/>
  <c r="G246" i="7"/>
  <c r="G245" i="7"/>
  <c r="G244" i="7"/>
  <c r="G243" i="7"/>
  <c r="E248" i="7" l="1"/>
  <c r="G248" i="7" l="1"/>
  <c r="I896" i="7" l="1"/>
  <c r="C610" i="7" l="1"/>
  <c r="C609" i="7"/>
  <c r="C608" i="7"/>
  <c r="C607" i="7"/>
  <c r="C606" i="7"/>
  <c r="C605" i="7"/>
  <c r="E92" i="7"/>
  <c r="I958" i="7"/>
  <c r="D958" i="7"/>
  <c r="I936" i="7"/>
  <c r="G986" i="7"/>
  <c r="E986" i="7"/>
  <c r="H1176" i="7"/>
  <c r="F684" i="7"/>
  <c r="E7" i="8"/>
  <c r="E6" i="8"/>
  <c r="E5" i="8"/>
  <c r="B578" i="7"/>
  <c r="K1104" i="7"/>
  <c r="J1104" i="7"/>
  <c r="G1104" i="7"/>
  <c r="E1104" i="7"/>
  <c r="J1088" i="7"/>
  <c r="K1088" i="7"/>
  <c r="G1088" i="7"/>
  <c r="E1088" i="7"/>
  <c r="K1045" i="7"/>
  <c r="J1045" i="7"/>
  <c r="G1045" i="7"/>
  <c r="E1045" i="7"/>
  <c r="K998" i="7"/>
  <c r="J998" i="7"/>
  <c r="G998" i="7"/>
  <c r="E998" i="7"/>
  <c r="J986" i="7"/>
  <c r="E640" i="7"/>
  <c r="H640" i="7" s="1"/>
  <c r="I640" i="7" s="1"/>
  <c r="E639" i="7"/>
  <c r="H639" i="7" s="1"/>
  <c r="I639" i="7" s="1"/>
  <c r="E631" i="7"/>
  <c r="H631" i="7" s="1"/>
  <c r="I631" i="7" s="1"/>
  <c r="F610" i="7"/>
  <c r="H610" i="7" s="1"/>
  <c r="I610" i="7" s="1"/>
  <c r="E577" i="7"/>
  <c r="F577" i="7" s="1"/>
  <c r="E576" i="7"/>
  <c r="F576" i="7" s="1"/>
  <c r="E568" i="7"/>
  <c r="F568" i="7" s="1"/>
  <c r="F544" i="7"/>
  <c r="H544" i="7" s="1"/>
  <c r="I544" i="7" s="1"/>
  <c r="F543" i="7"/>
  <c r="H543" i="7" s="1"/>
  <c r="I543" i="7" s="1"/>
  <c r="F535" i="7"/>
  <c r="H535" i="7" s="1"/>
  <c r="I535" i="7" s="1"/>
  <c r="I446" i="7"/>
  <c r="H446" i="7"/>
  <c r="G446" i="7"/>
  <c r="F446" i="7"/>
  <c r="E446" i="7"/>
  <c r="I767" i="7"/>
  <c r="I730" i="7"/>
  <c r="B641" i="7"/>
  <c r="G681" i="7" s="1"/>
  <c r="B611" i="7"/>
  <c r="G680" i="7" s="1"/>
  <c r="B545" i="7"/>
  <c r="G678" i="7" s="1"/>
  <c r="D28" i="8"/>
  <c r="D199" i="7"/>
  <c r="E1128" i="7" s="1"/>
  <c r="E1034" i="7"/>
  <c r="G1034" i="7"/>
  <c r="E630" i="7"/>
  <c r="H630" i="7" s="1"/>
  <c r="I630" i="7" s="1"/>
  <c r="I699" i="7"/>
  <c r="D220" i="7"/>
  <c r="F1128" i="7" s="1"/>
  <c r="J1073" i="7"/>
  <c r="D19" i="8"/>
  <c r="E19" i="8" s="1"/>
  <c r="F19" i="8" s="1"/>
  <c r="G19" i="8" s="1"/>
  <c r="H19" i="8" s="1"/>
  <c r="I19" i="8" s="1"/>
  <c r="J19" i="8" s="1"/>
  <c r="K19" i="8" s="1"/>
  <c r="L19" i="8" s="1"/>
  <c r="M19" i="8" s="1"/>
  <c r="N19" i="8" s="1"/>
  <c r="O19" i="8" s="1"/>
  <c r="P19" i="8" s="1"/>
  <c r="Q19" i="8" s="1"/>
  <c r="R19" i="8" s="1"/>
  <c r="E563" i="7"/>
  <c r="F563" i="7" s="1"/>
  <c r="E567" i="7"/>
  <c r="F567" i="7" s="1"/>
  <c r="E566" i="7"/>
  <c r="F566" i="7" s="1"/>
  <c r="E565" i="7"/>
  <c r="F565" i="7" s="1"/>
  <c r="E564" i="7"/>
  <c r="F564" i="7" s="1"/>
  <c r="F526" i="7"/>
  <c r="H526" i="7" s="1"/>
  <c r="I526" i="7" s="1"/>
  <c r="F525" i="7"/>
  <c r="H525" i="7" s="1"/>
  <c r="I525" i="7" s="1"/>
  <c r="F524" i="7"/>
  <c r="H524" i="7" s="1"/>
  <c r="I524" i="7" s="1"/>
  <c r="F523" i="7"/>
  <c r="H523" i="7" s="1"/>
  <c r="I523" i="7" s="1"/>
  <c r="E629" i="7"/>
  <c r="H629" i="7" s="1"/>
  <c r="I629" i="7" s="1"/>
  <c r="E628" i="7"/>
  <c r="H628" i="7" s="1"/>
  <c r="I628" i="7" s="1"/>
  <c r="E627" i="7"/>
  <c r="H627" i="7" s="1"/>
  <c r="I627" i="7" s="1"/>
  <c r="E626" i="7"/>
  <c r="H626" i="7" s="1"/>
  <c r="F609" i="7"/>
  <c r="H609" i="7" s="1"/>
  <c r="I609" i="7" s="1"/>
  <c r="F608" i="7"/>
  <c r="H608" i="7" s="1"/>
  <c r="I608" i="7" s="1"/>
  <c r="F607" i="7"/>
  <c r="H607" i="7" s="1"/>
  <c r="I607" i="7" s="1"/>
  <c r="F606" i="7"/>
  <c r="H606" i="7" s="1"/>
  <c r="I606" i="7" s="1"/>
  <c r="F605" i="7"/>
  <c r="H605" i="7" s="1"/>
  <c r="I605" i="7" s="1"/>
  <c r="G679" i="7"/>
  <c r="D248" i="7"/>
  <c r="F774" i="7" s="1"/>
  <c r="J108" i="7"/>
  <c r="D20" i="8"/>
  <c r="E20" i="8" s="1"/>
  <c r="F20" i="8" s="1"/>
  <c r="G20" i="8" s="1"/>
  <c r="H20" i="8" s="1"/>
  <c r="I20" i="8" s="1"/>
  <c r="J20" i="8" s="1"/>
  <c r="K20" i="8" s="1"/>
  <c r="L20" i="8" s="1"/>
  <c r="M20" i="8" s="1"/>
  <c r="N20" i="8" s="1"/>
  <c r="O20" i="8" s="1"/>
  <c r="P20" i="8" s="1"/>
  <c r="Q20" i="8" s="1"/>
  <c r="R20" i="8" s="1"/>
  <c r="E17" i="8"/>
  <c r="F17" i="8" s="1"/>
  <c r="G17" i="8" s="1"/>
  <c r="H17" i="8" s="1"/>
  <c r="I17" i="8" s="1"/>
  <c r="J17" i="8" s="1"/>
  <c r="K17" i="8" s="1"/>
  <c r="L17" i="8" s="1"/>
  <c r="M17" i="8" s="1"/>
  <c r="N17" i="8" s="1"/>
  <c r="O17" i="8" s="1"/>
  <c r="P17" i="8" s="1"/>
  <c r="Q17" i="8" s="1"/>
  <c r="R17" i="8" s="1"/>
  <c r="D16" i="8"/>
  <c r="E16" i="8" s="1"/>
  <c r="F16" i="8" s="1"/>
  <c r="G16" i="8" s="1"/>
  <c r="H16" i="8" s="1"/>
  <c r="I16" i="8" s="1"/>
  <c r="J16" i="8" s="1"/>
  <c r="K16" i="8" s="1"/>
  <c r="L16" i="8" s="1"/>
  <c r="M16" i="8" s="1"/>
  <c r="N16" i="8" s="1"/>
  <c r="O16" i="8" s="1"/>
  <c r="P16" i="8" s="1"/>
  <c r="Q16" i="8" s="1"/>
  <c r="R16" i="8" s="1"/>
  <c r="C3" i="8"/>
  <c r="K1010" i="7"/>
  <c r="J1010" i="7"/>
  <c r="K1022" i="7"/>
  <c r="J1022" i="7"/>
  <c r="E1115" i="7"/>
  <c r="G1096" i="7"/>
  <c r="E1096" i="7"/>
  <c r="G1073" i="7"/>
  <c r="E1073" i="7"/>
  <c r="G1022" i="7"/>
  <c r="E1022" i="7"/>
  <c r="G1010" i="7"/>
  <c r="E1010" i="7"/>
  <c r="K1034" i="7"/>
  <c r="K1073" i="7"/>
  <c r="J1034" i="7"/>
  <c r="H790" i="7"/>
  <c r="I756" i="7"/>
  <c r="I744" i="7"/>
  <c r="I718" i="7"/>
  <c r="F522" i="7"/>
  <c r="H522" i="7" s="1"/>
  <c r="K986" i="7"/>
  <c r="J101" i="7"/>
  <c r="G683" i="7" l="1"/>
  <c r="I770" i="7"/>
  <c r="I771" i="7" s="1"/>
  <c r="I774" i="7"/>
  <c r="H791" i="7" s="1"/>
  <c r="H1045" i="7"/>
  <c r="K1016" i="7"/>
  <c r="K1117" i="7"/>
  <c r="H1096" i="7"/>
  <c r="H1073" i="7"/>
  <c r="J1117" i="7"/>
  <c r="I1125" i="7" s="1"/>
  <c r="I1127" i="7" s="1"/>
  <c r="I1129" i="7" s="1"/>
  <c r="I1131" i="7" s="1"/>
  <c r="E1117" i="7"/>
  <c r="H1010" i="7"/>
  <c r="H1104" i="7"/>
  <c r="E578" i="7"/>
  <c r="H1034" i="7"/>
  <c r="H998" i="7"/>
  <c r="H1088" i="7"/>
  <c r="K1013" i="7"/>
  <c r="H545" i="7"/>
  <c r="I611" i="7"/>
  <c r="H680" i="7" s="1"/>
  <c r="H611" i="7"/>
  <c r="I626" i="7"/>
  <c r="I641" i="7" s="1"/>
  <c r="H681" i="7" s="1"/>
  <c r="H641" i="7"/>
  <c r="F578" i="7"/>
  <c r="H679" i="7" s="1"/>
  <c r="K1014" i="7"/>
  <c r="I522" i="7"/>
  <c r="I545" i="7" s="1"/>
  <c r="H678" i="7" s="1"/>
  <c r="H683" i="7" l="1"/>
  <c r="J1125" i="7"/>
  <c r="J1127" i="7" s="1"/>
  <c r="J1129" i="7" s="1"/>
  <c r="J1131" i="7" s="1"/>
  <c r="I1132" i="7" s="1"/>
  <c r="H789" i="7"/>
  <c r="I792" i="7" s="1"/>
  <c r="G1111" i="7" s="1"/>
  <c r="H1111" i="7" s="1"/>
  <c r="G1110" i="7"/>
  <c r="H1110" i="7" s="1"/>
  <c r="D13" i="8"/>
  <c r="E13" i="8" s="1"/>
  <c r="F13" i="8" s="1"/>
  <c r="G13" i="8" s="1"/>
  <c r="D12" i="8"/>
  <c r="E12" i="8" s="1"/>
  <c r="F12" i="8" s="1"/>
  <c r="G12" i="8" s="1"/>
  <c r="H12" i="8" s="1"/>
  <c r="I12" i="8" s="1"/>
  <c r="J12" i="8" s="1"/>
  <c r="K12" i="8" s="1"/>
  <c r="L12" i="8" s="1"/>
  <c r="M12" i="8" s="1"/>
  <c r="N12" i="8" s="1"/>
  <c r="O12" i="8" s="1"/>
  <c r="P12" i="8" s="1"/>
  <c r="Q12" i="8" s="1"/>
  <c r="R12" i="8" s="1"/>
  <c r="H684" i="7"/>
  <c r="I1134" i="7" l="1"/>
  <c r="I685" i="7"/>
  <c r="I701" i="7" s="1"/>
  <c r="H1115" i="7"/>
  <c r="H1117" i="7" s="1"/>
  <c r="G1115" i="7"/>
  <c r="G1117" i="7" s="1"/>
  <c r="H13" i="8"/>
  <c r="D252" i="7" l="1"/>
  <c r="K1107" i="7"/>
  <c r="I776" i="7"/>
  <c r="E785" i="7" s="1"/>
  <c r="I702" i="7"/>
  <c r="D251" i="7"/>
  <c r="I985" i="7"/>
  <c r="I981" i="7"/>
  <c r="I983" i="7"/>
  <c r="I982" i="7"/>
  <c r="I984" i="7"/>
  <c r="F708" i="7"/>
  <c r="D11" i="8"/>
  <c r="D14" i="8" s="1"/>
  <c r="I1110" i="7"/>
  <c r="I993" i="7"/>
  <c r="I1028" i="7"/>
  <c r="I994" i="7"/>
  <c r="I1038" i="7"/>
  <c r="I1066" i="7"/>
  <c r="I1020" i="7"/>
  <c r="I1094" i="7"/>
  <c r="I1025" i="7"/>
  <c r="I1007" i="7"/>
  <c r="I997" i="7"/>
  <c r="I1069" i="7"/>
  <c r="I1044" i="7"/>
  <c r="I1085" i="7"/>
  <c r="I996" i="7"/>
  <c r="I1083" i="7"/>
  <c r="I1008" i="7"/>
  <c r="I991" i="7"/>
  <c r="I992" i="7"/>
  <c r="I1091" i="7"/>
  <c r="I1021" i="7"/>
  <c r="I1079" i="7"/>
  <c r="I1084" i="7"/>
  <c r="I1077" i="7"/>
  <c r="I1071" i="7"/>
  <c r="I1086" i="7"/>
  <c r="I1030" i="7"/>
  <c r="I1080" i="7"/>
  <c r="I1114" i="7"/>
  <c r="I1029" i="7"/>
  <c r="I1082" i="7"/>
  <c r="I1043" i="7"/>
  <c r="I1067" i="7"/>
  <c r="I1081" i="7"/>
  <c r="I1068" i="7"/>
  <c r="I1064" i="7"/>
  <c r="I1040" i="7"/>
  <c r="I1042" i="7"/>
  <c r="I1027" i="7"/>
  <c r="I1093" i="7"/>
  <c r="I1070" i="7"/>
  <c r="I1009" i="7"/>
  <c r="I1019" i="7"/>
  <c r="I1063" i="7"/>
  <c r="I1002" i="7"/>
  <c r="I1033" i="7"/>
  <c r="I1087" i="7"/>
  <c r="I1072" i="7"/>
  <c r="I1113" i="7"/>
  <c r="I1039" i="7"/>
  <c r="I1092" i="7"/>
  <c r="I1003" i="7"/>
  <c r="I1037" i="7"/>
  <c r="I1032" i="7"/>
  <c r="I1041" i="7"/>
  <c r="I1065" i="7"/>
  <c r="I1111" i="7"/>
  <c r="I1026" i="7"/>
  <c r="I1031" i="7"/>
  <c r="I1112" i="7"/>
  <c r="I1076" i="7"/>
  <c r="I995" i="7"/>
  <c r="I1078" i="7"/>
  <c r="I1001" i="7"/>
  <c r="I1095" i="7"/>
  <c r="I13" i="8"/>
  <c r="D26" i="8" l="1"/>
  <c r="D21" i="8"/>
  <c r="D24" i="8" s="1"/>
  <c r="I787" i="7"/>
  <c r="E11" i="8"/>
  <c r="F11" i="8" s="1"/>
  <c r="J13" i="8"/>
  <c r="E14" i="8" l="1"/>
  <c r="E21" i="8" s="1"/>
  <c r="G11" i="8"/>
  <c r="F14" i="8"/>
  <c r="K13" i="8"/>
  <c r="F26" i="8" l="1"/>
  <c r="F21" i="8"/>
  <c r="F24" i="8" s="1"/>
  <c r="E24" i="8"/>
  <c r="E26" i="8"/>
  <c r="H11" i="8"/>
  <c r="G14" i="8"/>
  <c r="L13" i="8"/>
  <c r="G26" i="8" l="1"/>
  <c r="G21" i="8"/>
  <c r="G24" i="8" s="1"/>
  <c r="I11" i="8"/>
  <c r="H14" i="8"/>
  <c r="M13" i="8"/>
  <c r="H26" i="8" l="1"/>
  <c r="H21" i="8"/>
  <c r="H24" i="8" s="1"/>
  <c r="J11" i="8"/>
  <c r="I14" i="8"/>
  <c r="N13" i="8"/>
  <c r="I26" i="8" l="1"/>
  <c r="I21" i="8"/>
  <c r="I24" i="8" s="1"/>
  <c r="K11" i="8"/>
  <c r="J14" i="8"/>
  <c r="O13" i="8"/>
  <c r="J26" i="8" l="1"/>
  <c r="J21" i="8"/>
  <c r="J24" i="8" s="1"/>
  <c r="L11" i="8"/>
  <c r="K14" i="8"/>
  <c r="P13" i="8"/>
  <c r="K26" i="8" l="1"/>
  <c r="K21" i="8"/>
  <c r="K24" i="8" s="1"/>
  <c r="M11" i="8"/>
  <c r="L14" i="8"/>
  <c r="Q13" i="8"/>
  <c r="L26" i="8" l="1"/>
  <c r="L21" i="8"/>
  <c r="L24" i="8" s="1"/>
  <c r="N11" i="8"/>
  <c r="M14" i="8"/>
  <c r="R13" i="8"/>
  <c r="M26" i="8" l="1"/>
  <c r="M21" i="8"/>
  <c r="M24" i="8" s="1"/>
  <c r="O11" i="8"/>
  <c r="N14" i="8"/>
  <c r="N26" i="8" l="1"/>
  <c r="N21" i="8"/>
  <c r="N24" i="8" s="1"/>
  <c r="P11" i="8"/>
  <c r="O14" i="8"/>
  <c r="O26" i="8" l="1"/>
  <c r="O21" i="8"/>
  <c r="O24" i="8" s="1"/>
  <c r="Q11" i="8"/>
  <c r="P14" i="8"/>
  <c r="P26" i="8" l="1"/>
  <c r="P21" i="8"/>
  <c r="P24" i="8" s="1"/>
  <c r="R11" i="8"/>
  <c r="R14" i="8" s="1"/>
  <c r="Q14" i="8"/>
  <c r="Q26" i="8" l="1"/>
  <c r="Q21" i="8"/>
  <c r="Q24" i="8" s="1"/>
  <c r="R26" i="8"/>
  <c r="R21" i="8"/>
  <c r="R2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tgreen</author>
    <author>garrington</author>
  </authors>
  <commentList>
    <comment ref="J982" authorId="0" shapeId="0" xr:uid="{00000000-0006-0000-0700-000001000000}">
      <text>
        <r>
          <rPr>
            <b/>
            <sz val="8"/>
            <color indexed="81"/>
            <rFont val="Tahoma"/>
            <family val="2"/>
          </rPr>
          <t xml:space="preserve">ADFA:  ENTER BASIS AMOUNTS.  THESE FIELDS WILL NOT POPULATE AUTOMATICALLY.
</t>
        </r>
      </text>
    </comment>
    <comment ref="J991" authorId="0" shapeId="0" xr:uid="{00000000-0006-0000-0700-000002000000}">
      <text>
        <r>
          <rPr>
            <b/>
            <sz val="8"/>
            <color indexed="81"/>
            <rFont val="Tahoma"/>
            <family val="2"/>
          </rPr>
          <t xml:space="preserve">ADFA:  ENTER BASIS AMOUNTS.  THESE FIELDS WILL NOT POPULATE AUTOMATICALLY.
</t>
        </r>
      </text>
    </comment>
    <comment ref="K991" authorId="0" shapeId="0" xr:uid="{00000000-0006-0000-0700-000003000000}">
      <text>
        <r>
          <rPr>
            <b/>
            <sz val="8"/>
            <color indexed="81"/>
            <rFont val="Tahoma"/>
            <family val="2"/>
          </rPr>
          <t xml:space="preserve">ADFA:  ENTER BASIS AMOUNTS.  THESE FIELDS WILL NOT POPULATE AUTOMATICALLY.
</t>
        </r>
      </text>
    </comment>
    <comment ref="J1063" authorId="0" shapeId="0" xr:uid="{FF7947D8-6E7C-4273-A498-1BACDFBDCCA7}">
      <text>
        <r>
          <rPr>
            <sz val="8"/>
            <color indexed="81"/>
            <rFont val="Tahoma"/>
            <family val="2"/>
          </rPr>
          <t xml:space="preserve">ADFA:  ENTER BASIS AMOUNTS.  THESE FIELDS WILL NOT POPULATE AUTOMATICALLY.
</t>
        </r>
      </text>
    </comment>
    <comment ref="K1063" authorId="0" shapeId="0" xr:uid="{2455A0F4-DB0C-4423-9BFE-8CB78B07CB6C}">
      <text>
        <r>
          <rPr>
            <b/>
            <sz val="8"/>
            <color indexed="81"/>
            <rFont val="Tahoma"/>
            <family val="2"/>
          </rPr>
          <t xml:space="preserve">ADFA:  ENTER BASIS AMOUNTS.  THESE FIELDS WILL NOT POPULATE AUTOMATICALLY.
</t>
        </r>
      </text>
    </comment>
    <comment ref="J1126" authorId="0" shapeId="0" xr:uid="{00000000-0006-0000-0700-000004000000}">
      <text>
        <r>
          <rPr>
            <b/>
            <sz val="8"/>
            <color indexed="81"/>
            <rFont val="Tahoma"/>
            <family val="2"/>
          </rPr>
          <t>ADFA:</t>
        </r>
        <r>
          <rPr>
            <sz val="8"/>
            <color indexed="81"/>
            <rFont val="Tahoma"/>
            <family val="2"/>
          </rPr>
          <t xml:space="preserve">
130% or 100%
</t>
        </r>
      </text>
    </comment>
    <comment ref="F1130" authorId="0" shapeId="0" xr:uid="{00000000-0006-0000-0700-000005000000}">
      <text>
        <r>
          <rPr>
            <b/>
            <sz val="8"/>
            <color indexed="81"/>
            <rFont val="Tahoma"/>
            <family val="2"/>
          </rPr>
          <t>ADFA:</t>
        </r>
        <r>
          <rPr>
            <sz val="8"/>
            <color indexed="81"/>
            <rFont val="Tahoma"/>
            <family val="2"/>
          </rPr>
          <t xml:space="preserve">
enter the applicable percentage
</t>
        </r>
      </text>
    </comment>
    <comment ref="G1130" authorId="1" shapeId="0" xr:uid="{00000000-0006-0000-0700-000006000000}">
      <text>
        <r>
          <rPr>
            <b/>
            <sz val="9"/>
            <color indexed="81"/>
            <rFont val="Tahoma"/>
            <family val="2"/>
          </rPr>
          <t>ADFA: Enter the applicable percentage.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tgreen</author>
  </authors>
  <commentList>
    <comment ref="D23" authorId="0" shapeId="0" xr:uid="{00000000-0006-0000-0800-000001000000}">
      <text>
        <r>
          <rPr>
            <b/>
            <sz val="8"/>
            <color indexed="81"/>
            <rFont val="Tahoma"/>
            <family val="2"/>
          </rPr>
          <t>ADFA:</t>
        </r>
        <r>
          <rPr>
            <sz val="8"/>
            <color indexed="81"/>
            <rFont val="Tahoma"/>
            <family val="2"/>
          </rPr>
          <t xml:space="preserve">
Applicant enters amount of cash flow that will be used to repay deferred fee each year.
</t>
        </r>
      </text>
    </comment>
  </commentList>
</comments>
</file>

<file path=xl/sharedStrings.xml><?xml version="1.0" encoding="utf-8"?>
<sst xmlns="http://schemas.openxmlformats.org/spreadsheetml/2006/main" count="1997" uniqueCount="1354">
  <si>
    <t>APPLICATION</t>
  </si>
  <si>
    <t>Applicant Information</t>
  </si>
  <si>
    <t>IV.</t>
  </si>
  <si>
    <t>V.</t>
  </si>
  <si>
    <t>Previous Participation of Applicant/Developer/Consultant</t>
  </si>
  <si>
    <t>VI.</t>
  </si>
  <si>
    <t>VII.</t>
  </si>
  <si>
    <t>Development Information</t>
  </si>
  <si>
    <t>VIII.</t>
  </si>
  <si>
    <t>Site Information</t>
  </si>
  <si>
    <t>IX.</t>
  </si>
  <si>
    <t>Acquisition of Existing Buildings</t>
  </si>
  <si>
    <t>X.</t>
  </si>
  <si>
    <t>Acquisition Information</t>
  </si>
  <si>
    <t>XI.</t>
  </si>
  <si>
    <t>Relocation Information</t>
  </si>
  <si>
    <t>XII.</t>
  </si>
  <si>
    <t>Existing Subsidies with Acquisition Developments</t>
  </si>
  <si>
    <t>XIII.</t>
  </si>
  <si>
    <t>XIV.</t>
  </si>
  <si>
    <t>Monthly Utility Allowance Calculations</t>
  </si>
  <si>
    <t>XV.</t>
  </si>
  <si>
    <t>Minimum Set-Aside Election</t>
  </si>
  <si>
    <t>Rental Assistance</t>
  </si>
  <si>
    <t>XVII.</t>
  </si>
  <si>
    <t>Development Tax Credit Rents</t>
  </si>
  <si>
    <t>XVIII.</t>
  </si>
  <si>
    <t>Development Income</t>
  </si>
  <si>
    <t>XIX.</t>
  </si>
  <si>
    <t>XX.</t>
  </si>
  <si>
    <t>XXI.</t>
  </si>
  <si>
    <t>Credit Enhancement or Private Placement</t>
  </si>
  <si>
    <t>XXII.</t>
  </si>
  <si>
    <t>XXIII.</t>
  </si>
  <si>
    <t>XXIV.</t>
  </si>
  <si>
    <t>XXV.</t>
  </si>
  <si>
    <t>Syndication Information</t>
  </si>
  <si>
    <t>XXVI.</t>
  </si>
  <si>
    <t>XXVII.</t>
  </si>
  <si>
    <t>XXVIII.</t>
  </si>
  <si>
    <t>Development Timeline</t>
  </si>
  <si>
    <t>XXX.</t>
  </si>
  <si>
    <t>Certification (HOME Developments)</t>
  </si>
  <si>
    <t>XXIX.</t>
  </si>
  <si>
    <t>APPLICATION CHECKLIST</t>
  </si>
  <si>
    <t xml:space="preserve"> </t>
  </si>
  <si>
    <t xml:space="preserve">  </t>
  </si>
  <si>
    <t xml:space="preserve">          </t>
  </si>
  <si>
    <t>Financial Statements of General Partner or Managing Member</t>
  </si>
  <si>
    <t>For Low-Income Housing Tax Credit Applicants Only</t>
  </si>
  <si>
    <t>1.</t>
  </si>
  <si>
    <t>2.</t>
  </si>
  <si>
    <t>Narrative description of the development</t>
  </si>
  <si>
    <t>3.</t>
  </si>
  <si>
    <t>4.</t>
  </si>
  <si>
    <t>5.</t>
  </si>
  <si>
    <t>6.</t>
  </si>
  <si>
    <t>Utility allowance calculation</t>
  </si>
  <si>
    <t>Site control information</t>
  </si>
  <si>
    <t>Deed</t>
  </si>
  <si>
    <t>Purchase Requirement documentation;</t>
  </si>
  <si>
    <t>Exception to 10-year hold rule: (specify)</t>
  </si>
  <si>
    <t>Related party requirement documentation</t>
  </si>
  <si>
    <t>7.</t>
  </si>
  <si>
    <t>Zoning Authority</t>
  </si>
  <si>
    <t>8.</t>
  </si>
  <si>
    <t>9.</t>
  </si>
  <si>
    <t>10.</t>
  </si>
  <si>
    <t>11.</t>
  </si>
  <si>
    <t>Resume of each Development Team Member</t>
  </si>
  <si>
    <t>12.</t>
  </si>
  <si>
    <t>13.</t>
  </si>
  <si>
    <t xml:space="preserve">IRS Documentation of Exemption from Federal Income Tax </t>
  </si>
  <si>
    <t>Proof of ownership interest in development</t>
  </si>
  <si>
    <t>Statement of non-affiliation nor control by a for-profit organization</t>
  </si>
  <si>
    <t xml:space="preserve">Statement of material participation </t>
  </si>
  <si>
    <t>Names of Board of Directors</t>
  </si>
  <si>
    <t>Paid staff names and source of annual operating funds</t>
  </si>
  <si>
    <t>14.</t>
  </si>
  <si>
    <t>Rehabilitation Developments:</t>
  </si>
  <si>
    <t>Architect/Engineer certification of improvement</t>
  </si>
  <si>
    <t>Applicant’s statement of implementation of improvement</t>
  </si>
  <si>
    <t>List of all waivers requested and the basis for each request</t>
  </si>
  <si>
    <t>15.</t>
  </si>
  <si>
    <t>16.</t>
  </si>
  <si>
    <t>17.</t>
  </si>
  <si>
    <t>18.</t>
  </si>
  <si>
    <t>19.</t>
  </si>
  <si>
    <t>21.</t>
  </si>
  <si>
    <t>23.</t>
  </si>
  <si>
    <t>22.</t>
  </si>
  <si>
    <t>24.</t>
  </si>
  <si>
    <t>25.</t>
  </si>
  <si>
    <t>26.</t>
  </si>
  <si>
    <t>27.</t>
  </si>
  <si>
    <t>28.</t>
  </si>
  <si>
    <t>29.</t>
  </si>
  <si>
    <t>30.</t>
  </si>
  <si>
    <t>31.</t>
  </si>
  <si>
    <t>32.</t>
  </si>
  <si>
    <t>33.</t>
  </si>
  <si>
    <t>34.</t>
  </si>
  <si>
    <t>35.</t>
  </si>
  <si>
    <t>36.</t>
  </si>
  <si>
    <t>37.</t>
  </si>
  <si>
    <t>Certification Page (signed and dated)</t>
  </si>
  <si>
    <t>38.</t>
  </si>
  <si>
    <t>40.</t>
  </si>
  <si>
    <t>41.</t>
  </si>
  <si>
    <t>42.</t>
  </si>
  <si>
    <t>43.</t>
  </si>
  <si>
    <t>Copy of Contractor Agreement, if negotiated</t>
  </si>
  <si>
    <t>Copy of City’s Adopted Fair Housing Ordinance</t>
  </si>
  <si>
    <t>Financial Statements of Development Owner(s)</t>
  </si>
  <si>
    <t>TOTAL POINTS</t>
  </si>
  <si>
    <t>ARKANSAS DEVELOPMENT FINANCE AUTHORITY</t>
  </si>
  <si>
    <t>Phone:  (501) 682-5900</t>
  </si>
  <si>
    <t>(As defined by the U.S. Department of Housing and Urban Development)</t>
  </si>
  <si>
    <t>Name of Development:</t>
  </si>
  <si>
    <t>Address:</t>
  </si>
  <si>
    <t>County:</t>
  </si>
  <si>
    <t>Zip  Code:</t>
  </si>
  <si>
    <t>City:</t>
  </si>
  <si>
    <t>State:</t>
  </si>
  <si>
    <t>Census Tract No.</t>
  </si>
  <si>
    <t>No</t>
  </si>
  <si>
    <t>Yes</t>
  </si>
  <si>
    <t>*Contact person for all ADFA correspondence and contact regarding this development.</t>
  </si>
  <si>
    <t>Name:</t>
  </si>
  <si>
    <t>*Contact Person:</t>
  </si>
  <si>
    <t>Email Address:</t>
  </si>
  <si>
    <t>Fax Number:</t>
  </si>
  <si>
    <t>Phone Number:</t>
  </si>
  <si>
    <t>Development Company:</t>
  </si>
  <si>
    <t>Other  (specify):</t>
  </si>
  <si>
    <t>Federal Tax Identification Number:</t>
  </si>
  <si>
    <t>Limited Partnership or LLC (Name):</t>
  </si>
  <si>
    <t>Address</t>
  </si>
  <si>
    <t>% of</t>
  </si>
  <si>
    <t>Ownership</t>
  </si>
  <si>
    <t>Phone number</t>
  </si>
  <si>
    <t>TOTAL PERCENTAGE</t>
  </si>
  <si>
    <t xml:space="preserve">(1.)  Name of General Partner(s) </t>
  </si>
  <si>
    <t xml:space="preserve">(2.)  Name of Limited  Partner(s) </t>
  </si>
  <si>
    <t>or All Other Members</t>
  </si>
  <si>
    <t>or Managing Member(s)</t>
  </si>
  <si>
    <t xml:space="preserve">II. APPLICANT INFORMATION </t>
  </si>
  <si>
    <t>I. DEVELOPMENT NAME AND ADDRESS</t>
  </si>
  <si>
    <t>VI. TYPE OF DEVELOPMENT</t>
  </si>
  <si>
    <t>New Construction without Federal Subsidies</t>
  </si>
  <si>
    <t>New Construction with Federal Subsidies</t>
  </si>
  <si>
    <t>VII. DEVELOPMENT INFORMATION</t>
  </si>
  <si>
    <t>Percentage of LIHTC Units:</t>
  </si>
  <si>
    <t>Row/Townhouse</t>
  </si>
  <si>
    <t xml:space="preserve">Detached Single Family  </t>
  </si>
  <si>
    <t>Garden Apartments</t>
  </si>
  <si>
    <t xml:space="preserve">Total No. of Buildings to contain a residential, tax credit unit:  </t>
  </si>
  <si>
    <t>Total No. of Stories:</t>
  </si>
  <si>
    <t>Total No. of Parking Spaces:</t>
  </si>
  <si>
    <t>Total No. of Handicap Parking Spaces:</t>
  </si>
  <si>
    <t>Total Gross Floor Area for all Buildings:</t>
  </si>
  <si>
    <t xml:space="preserve">Total Residential Floor Area:  </t>
  </si>
  <si>
    <t>Total LIHTC Residential Floor Area:</t>
  </si>
  <si>
    <t>Recreation Facilities/Common Space (list):</t>
  </si>
  <si>
    <t>Commercial Facilities (list):</t>
  </si>
  <si>
    <t>Single Room Occupancy</t>
  </si>
  <si>
    <t>55+</t>
  </si>
  <si>
    <t>62+</t>
  </si>
  <si>
    <t>Other:</t>
  </si>
  <si>
    <t xml:space="preserve">Elderly </t>
  </si>
  <si>
    <t>Handicapped</t>
  </si>
  <si>
    <t>Family-(3 &amp; 4 bedrooms)</t>
  </si>
  <si>
    <t>Efficiency</t>
  </si>
  <si>
    <t>bedrooms</t>
  </si>
  <si>
    <t>of Units</t>
  </si>
  <si>
    <t>Unit Size Breakdown:</t>
  </si>
  <si>
    <t>TOTALS</t>
  </si>
  <si>
    <t xml:space="preserve">If yes, control is in the form of: </t>
  </si>
  <si>
    <t xml:space="preserve">Appraised Value of the Buildings:   </t>
  </si>
  <si>
    <t>If Seller is a related entity, identify the members, partners, or shareholders of Seller:</t>
  </si>
  <si>
    <t xml:space="preserve">Are all utilities presently available to the site? </t>
  </si>
  <si>
    <t xml:space="preserve">Is site currently under control for the development?  </t>
  </si>
  <si>
    <t>Other</t>
  </si>
  <si>
    <t xml:space="preserve">Expiration Date of Contract or Option:  </t>
  </si>
  <si>
    <t>Appraised Value of the Land and Improvements:</t>
  </si>
  <si>
    <t xml:space="preserve">Total Cost of Land: </t>
  </si>
  <si>
    <t>Exact Area of Site:</t>
  </si>
  <si>
    <t>Name of Seller:</t>
  </si>
  <si>
    <t>Zoning Category:</t>
  </si>
  <si>
    <t xml:space="preserve">If not, which utilities need to be brought to the site? </t>
  </si>
  <si>
    <t>Electric</t>
  </si>
  <si>
    <t>Sewer</t>
  </si>
  <si>
    <t>Water</t>
  </si>
  <si>
    <t>Gas</t>
  </si>
  <si>
    <t>Phone</t>
  </si>
  <si>
    <t>IX. ACQUISITION OF EXISTING BUILDINGS</t>
  </si>
  <si>
    <t>(Complete for all rehabilitation developments)</t>
  </si>
  <si>
    <t>Type of Control</t>
  </si>
  <si>
    <t>Building(s) acquired or to be acquired with Buyer's Basis</t>
  </si>
  <si>
    <t>Site Control</t>
  </si>
  <si>
    <t>Tax Credit</t>
  </si>
  <si>
    <t>Units</t>
  </si>
  <si>
    <t>No. of</t>
  </si>
  <si>
    <t>Total</t>
  </si>
  <si>
    <t>BIN</t>
  </si>
  <si>
    <t>As Applicable</t>
  </si>
  <si>
    <t>Building(s) acquired or to be acquired from:</t>
  </si>
  <si>
    <t>Related Party</t>
  </si>
  <si>
    <t>Unrelated Party</t>
  </si>
  <si>
    <t>Determined with reference to Seller's Basis</t>
  </si>
  <si>
    <t>Not Determined with reference to Seller's Basis</t>
  </si>
  <si>
    <t>Allocation</t>
  </si>
  <si>
    <t>No. of Years</t>
  </si>
  <si>
    <t>Nonqualified</t>
  </si>
  <si>
    <t>Substantial</t>
  </si>
  <si>
    <t>Improvement</t>
  </si>
  <si>
    <t xml:space="preserve">Are the units currently occupied by tenants?  </t>
  </si>
  <si>
    <t>XII.  EXISTING SUBSIDIES WITH ACQUISITION DEVELOPMENTS</t>
  </si>
  <si>
    <t>Section 221(d)(3) BMIR</t>
  </si>
  <si>
    <t>Section 521 Rental Assistance</t>
  </si>
  <si>
    <t>Section 236</t>
  </si>
  <si>
    <t>Section 8 Rent Supplement or Rental Assistance payment</t>
  </si>
  <si>
    <t>Is Rural Development Approval for Transfer of Physical Asset Required?</t>
  </si>
  <si>
    <t>Is HUD Approval for Transfer of Physical Asset Required?</t>
  </si>
  <si>
    <t>If "Yes," please describe the proposed relocation assistance, if any.</t>
  </si>
  <si>
    <t>Utilities</t>
  </si>
  <si>
    <t>Cooking</t>
  </si>
  <si>
    <t>Heating</t>
  </si>
  <si>
    <t>Lighting</t>
  </si>
  <si>
    <t>Air Conditioning</t>
  </si>
  <si>
    <t>Total Tenant paid utility allowance</t>
  </si>
  <si>
    <t xml:space="preserve">Type of </t>
  </si>
  <si>
    <t>Utility</t>
  </si>
  <si>
    <t xml:space="preserve">Utilities </t>
  </si>
  <si>
    <t>Paid by</t>
  </si>
  <si>
    <t>Eff</t>
  </si>
  <si>
    <t>Public Housing Authority (PHA)</t>
  </si>
  <si>
    <t>Utility Company</t>
  </si>
  <si>
    <t>Rural Development (USDA RD)</t>
  </si>
  <si>
    <t>20 Years New Construction</t>
  </si>
  <si>
    <t>Are any low-income units receiving or will receive Rental Assistance?</t>
  </si>
  <si>
    <t>No. of units receiving Assistance:</t>
  </si>
  <si>
    <t>Rental Assistance Contract Expires:</t>
  </si>
  <si>
    <t>0-BR</t>
  </si>
  <si>
    <t>1-BR</t>
  </si>
  <si>
    <t>2-BR</t>
  </si>
  <si>
    <t>3-BR</t>
  </si>
  <si>
    <t>4-BR</t>
  </si>
  <si>
    <t>IN DOLLARS</t>
  </si>
  <si>
    <t>Low HOME</t>
  </si>
  <si>
    <t>Monthly</t>
  </si>
  <si>
    <t>Annual</t>
  </si>
  <si>
    <t>Net</t>
  </si>
  <si>
    <t>Allowance</t>
  </si>
  <si>
    <t>Rent</t>
  </si>
  <si>
    <t>Area</t>
  </si>
  <si>
    <t xml:space="preserve">Median </t>
  </si>
  <si>
    <t>Income %</t>
  </si>
  <si>
    <t>Gross</t>
  </si>
  <si>
    <t>Size</t>
  </si>
  <si>
    <t xml:space="preserve">Unit </t>
  </si>
  <si>
    <t>Rent/</t>
  </si>
  <si>
    <t>Unit</t>
  </si>
  <si>
    <t xml:space="preserve"> Unit</t>
  </si>
  <si>
    <t xml:space="preserve"> per Unit</t>
  </si>
  <si>
    <t>(not supported by HOME Funds-see below)</t>
  </si>
  <si>
    <t>(Complete both tables below)</t>
  </si>
  <si>
    <t>HOME ASSISTED UNITS:</t>
  </si>
  <si>
    <t>Maximum</t>
  </si>
  <si>
    <t>HOME</t>
  </si>
  <si>
    <t>Market Rents</t>
  </si>
  <si>
    <t>Low HOME Rents</t>
  </si>
  <si>
    <t>High HOME Rents</t>
  </si>
  <si>
    <t>Total Annual Rental Income:</t>
  </si>
  <si>
    <t>Total Other Income:</t>
  </si>
  <si>
    <t>Total Annual Operating Income:</t>
  </si>
  <si>
    <t>General and Administrative:</t>
  </si>
  <si>
    <t>Advertising and Marketing</t>
  </si>
  <si>
    <t>Management Fee</t>
  </si>
  <si>
    <t>Administrative</t>
  </si>
  <si>
    <t>Legal</t>
  </si>
  <si>
    <t>Accounting</t>
  </si>
  <si>
    <t>Office Supplies</t>
  </si>
  <si>
    <t>Credit Investigations</t>
  </si>
  <si>
    <t>Leasing Fees</t>
  </si>
  <si>
    <t>Administrative Payroll</t>
  </si>
  <si>
    <t>Maintenance Payroll</t>
  </si>
  <si>
    <t>Workman's Compensation</t>
  </si>
  <si>
    <t>Health Insurance</t>
  </si>
  <si>
    <t>Payroll Taxes</t>
  </si>
  <si>
    <t>Other Fringe Benefits</t>
  </si>
  <si>
    <t>Decorating</t>
  </si>
  <si>
    <t>Pool</t>
  </si>
  <si>
    <t>Exterminating</t>
  </si>
  <si>
    <t>Repairs</t>
  </si>
  <si>
    <t>Security</t>
  </si>
  <si>
    <t>Ground Expenses</t>
  </si>
  <si>
    <t>Building Supplies</t>
  </si>
  <si>
    <t>Fuel (heating and hot water)</t>
  </si>
  <si>
    <t>Lighting and Misc. Power</t>
  </si>
  <si>
    <t>Water/Sewer</t>
  </si>
  <si>
    <t>Trash Removal</t>
  </si>
  <si>
    <t>Janitorial</t>
  </si>
  <si>
    <t>Telephone</t>
  </si>
  <si>
    <t>Real Estate Taxes</t>
  </si>
  <si>
    <t>Insurance</t>
  </si>
  <si>
    <t>Other Taxes, Licenses, Fees</t>
  </si>
  <si>
    <t>Total Taxes and Insurance</t>
  </si>
  <si>
    <t>Replacement Reserves</t>
  </si>
  <si>
    <t>Net Operating Income</t>
  </si>
  <si>
    <t>Total Debt Service</t>
  </si>
  <si>
    <t>Debt Coverage Ratio</t>
  </si>
  <si>
    <t xml:space="preserve">Tax Credit Rents </t>
  </si>
  <si>
    <t>(from above)</t>
  </si>
  <si>
    <t>Annual Rental Income:</t>
  </si>
  <si>
    <t>Vacancy Factor</t>
  </si>
  <si>
    <t>Less:</t>
  </si>
  <si>
    <t>Net Rental Income</t>
  </si>
  <si>
    <t>Other Income:</t>
  </si>
  <si>
    <t>Annual Laundry Income</t>
  </si>
  <si>
    <t>Annual Vending Income</t>
  </si>
  <si>
    <t>Annual Late Fees</t>
  </si>
  <si>
    <t>Annual Non-Refundable Pet Fees</t>
  </si>
  <si>
    <t>Lease Cancellation Fee</t>
  </si>
  <si>
    <t>Deposit Forfeitures</t>
  </si>
  <si>
    <t>Application Fee Income</t>
  </si>
  <si>
    <t>Annual Interest Income-operating</t>
  </si>
  <si>
    <t>Interest Income-reserves</t>
  </si>
  <si>
    <t>Annual Expenses:</t>
  </si>
  <si>
    <t>(Percent of Annual Income)</t>
  </si>
  <si>
    <t>Total Annual Operating Income/Unit:</t>
  </si>
  <si>
    <t>No. of Units:</t>
  </si>
  <si>
    <t>1st Mortgage Debt Service:  (List Source)</t>
  </si>
  <si>
    <t>2nd Mortgage Debt Service-HOME Funds (regardless of deferral)</t>
  </si>
  <si>
    <t>Other Debt Service:  (List Source)</t>
  </si>
  <si>
    <t>(Cannot be less than)</t>
  </si>
  <si>
    <t>Total Annual Operating Expenses</t>
  </si>
  <si>
    <t>Total Annual Operating Expenses/Unit</t>
  </si>
  <si>
    <t>Annual Debt Service Requirements:</t>
  </si>
  <si>
    <t>*Not a federal subsidy if from Affordable Housing Program</t>
  </si>
  <si>
    <t>(For Tax-Exempt Bond Applicants Only)</t>
  </si>
  <si>
    <t>Applicant's signature</t>
  </si>
  <si>
    <t>Annual Expense/Income Information Verification :</t>
  </si>
  <si>
    <t>If "Yes," then check the type and list the amount.</t>
  </si>
  <si>
    <t>CDBG Financing</t>
  </si>
  <si>
    <t>Federal Home Loan Bank*</t>
  </si>
  <si>
    <t>Tax-Exempt Bond Est. Net Proceeds</t>
  </si>
  <si>
    <t>USDA 515 Financing</t>
  </si>
  <si>
    <t>State Grant</t>
  </si>
  <si>
    <t>Rental Rehabilitation Grant Funding</t>
  </si>
  <si>
    <t xml:space="preserve">HOME Funds  </t>
  </si>
  <si>
    <t>CDBG Grant</t>
  </si>
  <si>
    <t>Principal Amount of Bonds Requested for Reservation</t>
  </si>
  <si>
    <t>Will the permanent financing have any type of credit enhancement?</t>
  </si>
  <si>
    <t>If yes, list type of enhancement(s):</t>
  </si>
  <si>
    <t>If Tax-Exempt financing is used, list the percentage of the tax-exempt financing to the total cost of development:</t>
  </si>
  <si>
    <t>Construction Financing Information:</t>
  </si>
  <si>
    <t>Source of Funds</t>
  </si>
  <si>
    <t>Contact Person</t>
  </si>
  <si>
    <t>Email Address</t>
  </si>
  <si>
    <t>Telephone Number</t>
  </si>
  <si>
    <t>Amount of Funds</t>
  </si>
  <si>
    <t>Total Source of Funds for Construction</t>
  </si>
  <si>
    <t>Permanent Financing Information:</t>
  </si>
  <si>
    <t>First Mortgage</t>
  </si>
  <si>
    <t>3rd Mortgage</t>
  </si>
  <si>
    <t>Federal LIHTC Equity</t>
  </si>
  <si>
    <t>State LIHTC Equity</t>
  </si>
  <si>
    <t>Historic Tax Credit Equity</t>
  </si>
  <si>
    <t>Deferred Developer Fee</t>
  </si>
  <si>
    <t>General Partner Equity</t>
  </si>
  <si>
    <t>Transfer from Reserves</t>
  </si>
  <si>
    <t>Interest</t>
  </si>
  <si>
    <t>Rate</t>
  </si>
  <si>
    <t>Period</t>
  </si>
  <si>
    <t>(months)</t>
  </si>
  <si>
    <t xml:space="preserve">Loan </t>
  </si>
  <si>
    <t>Term</t>
  </si>
  <si>
    <t xml:space="preserve">Debt </t>
  </si>
  <si>
    <t>Service</t>
  </si>
  <si>
    <t>Cost</t>
  </si>
  <si>
    <t>Purchase of land</t>
  </si>
  <si>
    <t>Land Preparation Costs</t>
  </si>
  <si>
    <t>Site Work</t>
  </si>
  <si>
    <t>On-Site Infrastructure</t>
  </si>
  <si>
    <t>Off-site Infrastructure</t>
  </si>
  <si>
    <t>Demolition</t>
  </si>
  <si>
    <t>Rehabilitation &amp; New Construction</t>
  </si>
  <si>
    <t>New Building</t>
  </si>
  <si>
    <t>Rehabilitation</t>
  </si>
  <si>
    <t>Accessory Building</t>
  </si>
  <si>
    <t>Contingency</t>
  </si>
  <si>
    <t>Soft Costs Contingency</t>
  </si>
  <si>
    <t>Subtotal</t>
  </si>
  <si>
    <t>Architectural, Engineering &amp; Legal Fees</t>
  </si>
  <si>
    <t>Architect Fee - Design</t>
  </si>
  <si>
    <t>Architect Fee - Supervision</t>
  </si>
  <si>
    <t>Engineering Fees</t>
  </si>
  <si>
    <t>Attorney Fees</t>
  </si>
  <si>
    <t>Interim Costs</t>
  </si>
  <si>
    <t>Construction Insurance</t>
  </si>
  <si>
    <t>Construction Interest</t>
  </si>
  <si>
    <t>Construction Loan Origination Fee</t>
  </si>
  <si>
    <t>Construction Loan Credit Enhancement</t>
  </si>
  <si>
    <t>Financing Fees and Expenses</t>
  </si>
  <si>
    <t>Bond Premium</t>
  </si>
  <si>
    <t>Credit Report</t>
  </si>
  <si>
    <t>Permanent Loan Credit Enhancement</t>
  </si>
  <si>
    <t>Cost of Issue/Underwriters Discount</t>
  </si>
  <si>
    <t>Title and Recording</t>
  </si>
  <si>
    <t>Soft Costs</t>
  </si>
  <si>
    <t>Property Appraisal</t>
  </si>
  <si>
    <t>Market Study</t>
  </si>
  <si>
    <t>Environmental Report</t>
  </si>
  <si>
    <t>Tax Credit Fees</t>
  </si>
  <si>
    <t>Compliance/Monitoring Fee</t>
  </si>
  <si>
    <t>Lease-Up Expense &amp; Marketing</t>
  </si>
  <si>
    <t>Syndication Costs</t>
  </si>
  <si>
    <t>Organizational</t>
  </si>
  <si>
    <t>Bridge Loan Fees &amp; Expenses</t>
  </si>
  <si>
    <t>Tax Opinion</t>
  </si>
  <si>
    <t xml:space="preserve">Developer and Consultant Fees </t>
  </si>
  <si>
    <t>Development Reserves</t>
  </si>
  <si>
    <t>Lease-up Reserve</t>
  </si>
  <si>
    <t>Itemized Cost</t>
  </si>
  <si>
    <t>Eligible Basis</t>
  </si>
  <si>
    <t>%</t>
  </si>
  <si>
    <t>Costs</t>
  </si>
  <si>
    <t>of</t>
  </si>
  <si>
    <t>TDC</t>
  </si>
  <si>
    <t>List Grant:</t>
  </si>
  <si>
    <t>Less amount of non-qualified non-recourse financing.</t>
  </si>
  <si>
    <t>Less amount of non-qualified units of higher quality</t>
  </si>
  <si>
    <t>Less portion of federal grant used to finance qualifying development costs</t>
  </si>
  <si>
    <t>Less non-qualifying excess portion of higher quality units</t>
  </si>
  <si>
    <t>Less Historic Tax Credit (Residential Portion Only)</t>
  </si>
  <si>
    <t>Total Eligible Basis</t>
  </si>
  <si>
    <t>Total Qualified Basis</t>
  </si>
  <si>
    <t>Multiplied by the Applicable Percentage</t>
  </si>
  <si>
    <t>Annual Federal Tax Credits Requested</t>
  </si>
  <si>
    <t>State Tax Credits Requested (20% of Federal)</t>
  </si>
  <si>
    <t>Total Annual Federal Tax Credits Requested*</t>
  </si>
  <si>
    <t>*This amount is the lesser of the total amount of federal credits requested or applicable development credit cap.</t>
  </si>
  <si>
    <t>Annual allocation amounts for:</t>
  </si>
  <si>
    <t xml:space="preserve">Federal Low-Income Housing Credits </t>
  </si>
  <si>
    <t xml:space="preserve">State Low-Income Housing Credits  </t>
  </si>
  <si>
    <t xml:space="preserve">Historic Rehabilitation Tax Credits </t>
  </si>
  <si>
    <t>Type of Offering:</t>
  </si>
  <si>
    <t>Type of Investor:</t>
  </si>
  <si>
    <t xml:space="preserve">Describe when equity will be paid into the development (i.e. at time of what events) and how much will be paid in at each event:    </t>
  </si>
  <si>
    <t>Task</t>
  </si>
  <si>
    <t>Completion Date</t>
  </si>
  <si>
    <t>SITE/DEVELOPMENT START UP</t>
  </si>
  <si>
    <t xml:space="preserve">     Site Acquisition</t>
  </si>
  <si>
    <t xml:space="preserve">     Site Analysis</t>
  </si>
  <si>
    <t>FINANCING</t>
  </si>
  <si>
    <t xml:space="preserve"> Construction Loan  </t>
  </si>
  <si>
    <t xml:space="preserve">                   Firm Commitment</t>
  </si>
  <si>
    <t xml:space="preserve">  Permanent Loan</t>
  </si>
  <si>
    <t xml:space="preserve">                    Loan Application</t>
  </si>
  <si>
    <t xml:space="preserve">                    Conditional Commitment</t>
  </si>
  <si>
    <t xml:space="preserve">                    Firm Commitment</t>
  </si>
  <si>
    <t xml:space="preserve">   Other Loans and Grants (Type/Source)</t>
  </si>
  <si>
    <t xml:space="preserve">                    Application</t>
  </si>
  <si>
    <t xml:space="preserve">                    Award</t>
  </si>
  <si>
    <t>CONSTRUCTION/IMPLEMENTATION</t>
  </si>
  <si>
    <t xml:space="preserve">     Construction Contract Awarded</t>
  </si>
  <si>
    <t xml:space="preserve">     Construction starts</t>
  </si>
  <si>
    <t xml:space="preserve">     Marketing Begins</t>
  </si>
  <si>
    <t xml:space="preserve">     Construction Completed</t>
  </si>
  <si>
    <t xml:space="preserve">     Occupancy/Rent-up Begins</t>
  </si>
  <si>
    <t xml:space="preserve">     Full Occupancy Obtained</t>
  </si>
  <si>
    <t xml:space="preserve">     Tax Credit Placed in Service Date</t>
  </si>
  <si>
    <t>Public</t>
  </si>
  <si>
    <t>Private</t>
  </si>
  <si>
    <t>Individuals</t>
  </si>
  <si>
    <t>Corporations</t>
  </si>
  <si>
    <t>Contact Person:</t>
  </si>
  <si>
    <t>Event</t>
  </si>
  <si>
    <t>Exempt from tax under Section 501 (a)</t>
  </si>
  <si>
    <t>501 (c) (3) Organization</t>
  </si>
  <si>
    <t>501 (c) (4) Organization</t>
  </si>
  <si>
    <t>(1)</t>
  </si>
  <si>
    <t>(2)</t>
  </si>
  <si>
    <t>(3)</t>
  </si>
  <si>
    <t>(4)</t>
  </si>
  <si>
    <t>(5)</t>
  </si>
  <si>
    <t xml:space="preserve">    Closing and Transfer of Property</t>
  </si>
  <si>
    <t>EXPENDITURE OF FUNDS (HOME Applicants)</t>
  </si>
  <si>
    <t xml:space="preserve">     25%</t>
  </si>
  <si>
    <t xml:space="preserve">     50%</t>
  </si>
  <si>
    <t xml:space="preserve">     75%</t>
  </si>
  <si>
    <t xml:space="preserve">    100%</t>
  </si>
  <si>
    <t>Monitoring Fee:</t>
  </si>
  <si>
    <t>LIHTC/Tax Exempt Bond Applicants</t>
  </si>
  <si>
    <t>1)   within six months after the date on which the development is placed in service; or</t>
  </si>
  <si>
    <t>2)  at the time of submission of the development’s cost certification for the issuance of IRS Form 8609</t>
  </si>
  <si>
    <t xml:space="preserve">                                                                                                                  </t>
  </si>
  <si>
    <t xml:space="preserve"> (Name)</t>
  </si>
  <si>
    <t>Year 1</t>
  </si>
  <si>
    <t>Year 2</t>
  </si>
  <si>
    <t>Year 3</t>
  </si>
  <si>
    <t>Year 4</t>
  </si>
  <si>
    <t>Year 5</t>
  </si>
  <si>
    <t>Year 6</t>
  </si>
  <si>
    <t>Year 7</t>
  </si>
  <si>
    <t>Year 8</t>
  </si>
  <si>
    <t xml:space="preserve">Year 9 </t>
  </si>
  <si>
    <t>Year 10</t>
  </si>
  <si>
    <t>Year 11</t>
  </si>
  <si>
    <t>Year 12</t>
  </si>
  <si>
    <t>Year 13</t>
  </si>
  <si>
    <t>Year 14</t>
  </si>
  <si>
    <t>Year 15</t>
  </si>
  <si>
    <t>Annual effective income</t>
  </si>
  <si>
    <t>Annual Expenses</t>
  </si>
  <si>
    <t>1st Mortgage Debt</t>
  </si>
  <si>
    <t>HOME Debt Service</t>
  </si>
  <si>
    <t>Other Debt Service</t>
  </si>
  <si>
    <t>Cash Flow after DS</t>
  </si>
  <si>
    <t>formula&gt;&gt;&gt;</t>
  </si>
  <si>
    <t>XIX.  15-YEAR PRO-FORMA STATEMENT</t>
  </si>
  <si>
    <t>Development Name:</t>
  </si>
  <si>
    <t>Net Cash flow</t>
  </si>
  <si>
    <t>the proposed development.</t>
  </si>
  <si>
    <t xml:space="preserve">IN WITNESS WHEREOF, the owner has caused this document to be duly executed in its name on the </t>
  </si>
  <si>
    <t>day of</t>
  </si>
  <si>
    <t>By:</t>
  </si>
  <si>
    <t>(Title)</t>
  </si>
  <si>
    <t>The undersigned has caused this document to be duly executed in its name on this</t>
  </si>
  <si>
    <t xml:space="preserve">                  (Legal Name of Applicant – Printed)</t>
  </si>
  <si>
    <t>Total Maintenance Expenses</t>
  </si>
  <si>
    <t>Acquisition</t>
  </si>
  <si>
    <t>Net Eligible Basis</t>
  </si>
  <si>
    <t>Permanent Loan Origination Fee</t>
  </si>
  <si>
    <t>Zip Code:</t>
  </si>
  <si>
    <t>Application continued  . . .</t>
  </si>
  <si>
    <t>(Month/Day/Year)</t>
  </si>
  <si>
    <t>HIGH</t>
  </si>
  <si>
    <t>Rent/Unit</t>
  </si>
  <si>
    <t xml:space="preserve">Net </t>
  </si>
  <si>
    <t xml:space="preserve"> Unit Size</t>
  </si>
  <si>
    <t xml:space="preserve">Monthly </t>
  </si>
  <si>
    <t>LOW</t>
  </si>
  <si>
    <t>Amount</t>
  </si>
  <si>
    <t>Percentage of LIHTC Sq. Ft.:</t>
  </si>
  <si>
    <t>Lower of two</t>
  </si>
  <si>
    <t>Applicable Development Credit Cap</t>
  </si>
  <si>
    <t xml:space="preserve">     Initial Closing (HOME Applicants)</t>
  </si>
  <si>
    <t xml:space="preserve">      Stage 1 completed  (HOME Applicants)</t>
  </si>
  <si>
    <t xml:space="preserve">      Stage 2 completed  (HOME Applicants)</t>
  </si>
  <si>
    <t xml:space="preserve">      Stage 3 completed  (HOME Applicants)</t>
  </si>
  <si>
    <t>Checklist continued. . .</t>
  </si>
  <si>
    <t>Acquisition/Rehabilitation - meeting 10 year hold rule</t>
  </si>
  <si>
    <t>Applicant statements regarding:</t>
  </si>
  <si>
    <t>TAB No.</t>
  </si>
  <si>
    <t>State Senator's Name:</t>
  </si>
  <si>
    <t>State Representative's Name:</t>
  </si>
  <si>
    <t>(sq. ft)</t>
  </si>
  <si>
    <t>No. of Units by Type:</t>
  </si>
  <si>
    <t>Last Year</t>
  </si>
  <si>
    <t>Does this rehabilitation involve any relocation of tenants within the development?</t>
  </si>
  <si>
    <t>Does this rehabilitation involve any relocation of tenants outside the development?</t>
  </si>
  <si>
    <t>Real Estate Taxes*</t>
  </si>
  <si>
    <t>Amortization</t>
  </si>
  <si>
    <t>enter as negative number&gt;&gt;</t>
  </si>
  <si>
    <t>Buildings Under</t>
  </si>
  <si>
    <t>Pro Forma (included in this file)</t>
  </si>
  <si>
    <t>Date Approval Received</t>
  </si>
  <si>
    <t>Net Cash Flow</t>
  </si>
  <si>
    <t>Total Credits Requested</t>
  </si>
  <si>
    <t>enter here&gt;&gt;&gt;&gt;</t>
  </si>
  <si>
    <t>HARD KEY THESE TWO COLUMNS</t>
  </si>
  <si>
    <t>TABLE OF CONTENTS</t>
  </si>
  <si>
    <t>Type of Development</t>
  </si>
  <si>
    <t>Development Operating Budget</t>
  </si>
  <si>
    <t xml:space="preserve">Copy of Census Tract </t>
  </si>
  <si>
    <t>New Applicant-Balance Sheet, Profit/Loss Statement for  past two years</t>
  </si>
  <si>
    <t>Prior or Current Applicant-Balance Sheet, Profit/Loss Statement for past year</t>
  </si>
  <si>
    <t>Elevator?</t>
  </si>
  <si>
    <t>Slab on Grade?</t>
  </si>
  <si>
    <t>Full Basement?</t>
  </si>
  <si>
    <t>Crawl Space?</t>
  </si>
  <si>
    <t>in dollars</t>
  </si>
  <si>
    <t>Total Development Cost Budget</t>
  </si>
  <si>
    <t>from above</t>
  </si>
  <si>
    <t>15-Year Pro Forma Statement (separate worksheet in file)</t>
  </si>
  <si>
    <t>Development Team Information (separate worksheet in file)</t>
  </si>
  <si>
    <t xml:space="preserve">Location </t>
  </si>
  <si>
    <t>No. of LIHTC Units excluding</t>
  </si>
  <si>
    <t>manager unit(s):</t>
  </si>
  <si>
    <t>Total Source of Funds for Permanent Financing</t>
  </si>
  <si>
    <t>General Requirements* (Max. 7%)</t>
  </si>
  <si>
    <t>Hard Costs Construction Contingency</t>
  </si>
  <si>
    <t>Contractor Overhead** (Max. 4%)</t>
  </si>
  <si>
    <t>Contractor Profit*** (Max. 10%)</t>
  </si>
  <si>
    <t>Building and Unit Designation (Attachment E)</t>
  </si>
  <si>
    <t>Criminal Background and Disclosure Form - Housing</t>
  </si>
  <si>
    <t>Attachment</t>
  </si>
  <si>
    <t>A</t>
  </si>
  <si>
    <t>B</t>
  </si>
  <si>
    <t>C</t>
  </si>
  <si>
    <t>D</t>
  </si>
  <si>
    <t>E</t>
  </si>
  <si>
    <t>G</t>
  </si>
  <si>
    <t>Building and Unit Designation</t>
  </si>
  <si>
    <t xml:space="preserve">Conflict of Interest Acknowledgement </t>
  </si>
  <si>
    <t>F-1</t>
  </si>
  <si>
    <t>F-2</t>
  </si>
  <si>
    <t>Description</t>
  </si>
  <si>
    <t>Annual Income increase</t>
  </si>
  <si>
    <t>Annual Expense increase</t>
  </si>
  <si>
    <t>Total Deferred Developer Fee Paid</t>
  </si>
  <si>
    <t>Has the development received a commitment from USDA Rural Housing Service - Rural Development?</t>
  </si>
  <si>
    <t xml:space="preserve">Average Sq. </t>
  </si>
  <si>
    <t>Footage of Unit</t>
  </si>
  <si>
    <t>Cost Certification Expense</t>
  </si>
  <si>
    <t>Minimum Vacancy Factor = 7%</t>
  </si>
  <si>
    <t>(see calculation listed above for General Requirements.)</t>
  </si>
  <si>
    <t>Proposed Price Per Credit:</t>
  </si>
  <si>
    <t>Name of Tax Credit Investor:</t>
  </si>
  <si>
    <t>Other: (specify)</t>
  </si>
  <si>
    <t>Is applicant a, or sponsored by a, public housing authority?</t>
  </si>
  <si>
    <t xml:space="preserve">Other: </t>
  </si>
  <si>
    <t>Contract and Grant Disclosure and Certification Form</t>
  </si>
  <si>
    <t>Copy of general contracts, estimates or sworn statements supporting proposed budget</t>
  </si>
  <si>
    <t>Replacement Reserve increase</t>
  </si>
  <si>
    <t xml:space="preserve">Is this in a Difficult to Develop Area:   </t>
  </si>
  <si>
    <t>Is this a Qualified Census Tract:</t>
  </si>
  <si>
    <t xml:space="preserve">Is development located in Metropolitan Statistical Area: </t>
  </si>
  <si>
    <t>Name of Participant and Development</t>
  </si>
  <si>
    <t>Date of LIHTC Reservation and Status of Development</t>
  </si>
  <si>
    <t>TOTAL Number of Units:</t>
  </si>
  <si>
    <t>No. of Units excluding manager unit(s):</t>
  </si>
  <si>
    <t>Previously Assigned,</t>
  </si>
  <si>
    <t>Number</t>
  </si>
  <si>
    <t>Number of</t>
  </si>
  <si>
    <t>Address(es) of Buildings</t>
  </si>
  <si>
    <t>Footage of Units</t>
  </si>
  <si>
    <t xml:space="preserve">Total Avg. Sq. </t>
  </si>
  <si>
    <t>No. of Buildings</t>
  </si>
  <si>
    <t>No. of Units</t>
  </si>
  <si>
    <t xml:space="preserve"> No. of Units</t>
  </si>
  <si>
    <t>Placed-In-Service</t>
  </si>
  <si>
    <t>Date (PIS) by the</t>
  </si>
  <si>
    <t>Previous Owner</t>
  </si>
  <si>
    <t>Between Acquisition</t>
  </si>
  <si>
    <t>and Previous PIS</t>
  </si>
  <si>
    <t>or Most Recent</t>
  </si>
  <si>
    <t>Date of</t>
  </si>
  <si>
    <t>by Applicant</t>
  </si>
  <si>
    <t>of Prior</t>
  </si>
  <si>
    <t>Compliance Period</t>
  </si>
  <si>
    <t>Prior LIHTC</t>
  </si>
  <si>
    <t>BINs and Address(es) of Buildings</t>
  </si>
  <si>
    <t>Monthly Utility Allowance</t>
  </si>
  <si>
    <t>Water Heating</t>
  </si>
  <si>
    <t>Trash Collection</t>
  </si>
  <si>
    <t>Range/Microwave</t>
  </si>
  <si>
    <t>Refrigerator</t>
  </si>
  <si>
    <t>Energy Consumption Model</t>
  </si>
  <si>
    <t>Deep Rent Skewing as referred to in Section 42(g)(4) and defined at Section 142(d)(4)(B) of the Internal Revenue Code.</t>
  </si>
  <si>
    <t>Net Rent/</t>
  </si>
  <si>
    <t>*cannot exceed the Maximum High HOME Rent for each bedroom size</t>
  </si>
  <si>
    <t>*Gross</t>
  </si>
  <si>
    <t>**Maximum</t>
  </si>
  <si>
    <t>Is any portion of the source of funds for the development financed directly or indirectly with federal, state or local government funds?</t>
  </si>
  <si>
    <t>for Residential Rental Housing.</t>
  </si>
  <si>
    <t>Provide information below concerning  syndication and estimated proceeds from sale of Housing Credits and State Housing Credits</t>
  </si>
  <si>
    <t>TOTAL</t>
  </si>
  <si>
    <t xml:space="preserve">Exempt purposes, as stated in the Articles of Incorporation, </t>
  </si>
  <si>
    <t xml:space="preserve">include fostering of Low-Income Housing </t>
  </si>
  <si>
    <t xml:space="preserve">Complies with IRS Revenue Procedure 96-32 </t>
  </si>
  <si>
    <t>organization is not affiliated with or controlled by a for-profit organization.</t>
  </si>
  <si>
    <t>organization’s participation in the development and operation of the development, how that participation will be</t>
  </si>
  <si>
    <t>“regular, continuous and substantial” and how it will be maintained throughout the compliance period.</t>
  </si>
  <si>
    <t>Any overpayment will not be refunded.</t>
  </si>
  <si>
    <t>The undersigned is responsible for ensuring that the development consists or will consist of a qualified Low-Income building or buildings as defined in the Internal Revenue</t>
  </si>
  <si>
    <t xml:space="preserve">Code, Section 42, and will satisfy all applicable requirements of federal tax law in the acquisition, rehabilitation or construction and operation of the development to receive </t>
  </si>
  <si>
    <t xml:space="preserve">The undersigned is responsible for the calculations and figures relating to the determination of the eligible basis for each building in the development and further </t>
  </si>
  <si>
    <t xml:space="preserve">understands and agrees that the amount of credits have been calculated by utilizing the figures submitted with this application, as to the eligible basis and qualified basis </t>
  </si>
  <si>
    <t>of the development and individual buildings.  The undersigned acknowledges and agrees that ADFA has no liability for any eligibility or ineligibility determination</t>
  </si>
  <si>
    <t>including, but not limited to, determinations of basis and eligibility for use of the credits, made at any time by the Internal Revenue Service.</t>
  </si>
  <si>
    <t>judgment, any loss from judgment from Internal Revenue Service) directly or indirectly resulting from, arising out of, or related to acceptance, consideration and</t>
  </si>
  <si>
    <t>approval or disapproval of such allocation request.</t>
  </si>
  <si>
    <t>will, by the earlier of:</t>
  </si>
  <si>
    <t>execute and submit to the Authority a certificate that designates the manner in which the proceeds of the bonds were applied to expenditures.  The undersigned certifies</t>
  </si>
  <si>
    <t>that the borrower/user of the bonds’ proceeds will execute a separate document at bond closing which declares this covenant.</t>
  </si>
  <si>
    <r>
      <t xml:space="preserve">The undersigned being duly authorized, hereby represents and certifies that the foregoing statements and information, and all representations and information provided </t>
    </r>
    <r>
      <rPr>
        <b/>
        <u/>
        <sz val="10"/>
        <color rgb="FF008080"/>
        <rFont val="Times New Roman"/>
        <family val="1"/>
      </rPr>
      <t/>
    </r>
  </si>
  <si>
    <t>(Signature)</t>
  </si>
  <si>
    <t>Include Consulting Agreement if Applicant is using a consultant</t>
  </si>
  <si>
    <t>in all exhibits and attachments to the Application, including the Excel financial information, to the best of his or her knowledge, are true, complete and accurately describes</t>
  </si>
  <si>
    <t>Demolition, New Building, Rehabilitation, Accessory Building and Hard Costs Construction Contingency</t>
  </si>
  <si>
    <t>FF&amp;E</t>
  </si>
  <si>
    <t>Inspections</t>
  </si>
  <si>
    <t>Survey</t>
  </si>
  <si>
    <t>****Subtotal</t>
  </si>
  <si>
    <t>(cannot exceed max)</t>
  </si>
  <si>
    <t>(LIHTC Applicants only)   Applicant must meet relevant requirements.  Please mark all that are applicable.</t>
  </si>
  <si>
    <t>Operating Deficit Reserve</t>
  </si>
  <si>
    <t>Developer Fees</t>
  </si>
  <si>
    <t>Developer Overhead</t>
  </si>
  <si>
    <t>Consultant Fees</t>
  </si>
  <si>
    <t>(50%)</t>
  </si>
  <si>
    <t>Income</t>
  </si>
  <si>
    <t xml:space="preserve">IV.  SPECIAL HOUSING NEEDS </t>
  </si>
  <si>
    <t>Special Housing Needs</t>
  </si>
  <si>
    <t>Elderly Housing:</t>
  </si>
  <si>
    <t>per unit required</t>
  </si>
  <si>
    <t>Operating Deficit Reserves:</t>
  </si>
  <si>
    <t>Equity Schedule</t>
  </si>
  <si>
    <t>Planning Commission</t>
  </si>
  <si>
    <t>Rental Assistance Contract</t>
  </si>
  <si>
    <t>Completed and signed Minority and Women Business Enterprises Plan (Attachment J)</t>
  </si>
  <si>
    <t>Plan for Section 3 (for guidance and requirements to: )</t>
  </si>
  <si>
    <t xml:space="preserve">Request for Form W-9, Taxpayer Identification Number and Certification (Attachment K)   </t>
  </si>
  <si>
    <t xml:space="preserve">Phase I Environmental Site Assessment  </t>
  </si>
  <si>
    <t>HOME Program Match Requirements (Attachment L)</t>
  </si>
  <si>
    <t>Required Attachments for All Applications:</t>
  </si>
  <si>
    <t>Additional Required Attachments for HOME Applications:</t>
  </si>
  <si>
    <t>I</t>
  </si>
  <si>
    <t>J</t>
  </si>
  <si>
    <t>K</t>
  </si>
  <si>
    <t>L</t>
  </si>
  <si>
    <t>Affirmative Fair Housing Marketing Plan</t>
  </si>
  <si>
    <t>Minority and Women Business Enterprises Plan</t>
  </si>
  <si>
    <t>Form W-9</t>
  </si>
  <si>
    <t>HOME Program Match Requirement</t>
  </si>
  <si>
    <t>Contract and Grant Disclosure and Certification Form (Attachment F-2) for EACH development team member</t>
  </si>
  <si>
    <t>RD/FHA Insured</t>
  </si>
  <si>
    <t>LIHTC</t>
  </si>
  <si>
    <t>ARKANSAS DEVELOPMENT</t>
  </si>
  <si>
    <t>FINANCE AUTHORITY</t>
  </si>
  <si>
    <t>Housing Application</t>
  </si>
  <si>
    <t>I.</t>
  </si>
  <si>
    <t>II.</t>
  </si>
  <si>
    <t>III.</t>
  </si>
  <si>
    <t>APPLICANT SELF-SCORING SHEET</t>
  </si>
  <si>
    <t>Development Name and Address</t>
  </si>
  <si>
    <t>XVI.</t>
  </si>
  <si>
    <t>Sources of Funds (Construction and Permanent Financing)</t>
  </si>
  <si>
    <t>Signature Page (Tax Credit and Bond Applicants)</t>
  </si>
  <si>
    <t>Application Fee payable to "Arkansas Development Finance Authority"  (select one)</t>
  </si>
  <si>
    <t>Letter of Participation from each Development Team Member describing their role</t>
  </si>
  <si>
    <t xml:space="preserve">Forms 8609 and Land Use Restriction Agreement if development previously received low-income housing tax credits   </t>
  </si>
  <si>
    <t xml:space="preserve">10-year hold rule documentation (including both placed in service and most recent nonqualified substantial improvement </t>
  </si>
  <si>
    <t xml:space="preserve">of the building; </t>
  </si>
  <si>
    <t xml:space="preserve">Architect/Engineer certification of compliance with applicable local, state and national building codes, including federal and </t>
  </si>
  <si>
    <t>state accessibility laws</t>
  </si>
  <si>
    <t>*Contact person for all ADFA correspondence and contact regarding this development</t>
  </si>
  <si>
    <r>
      <t xml:space="preserve">(Please Type "X" or "N/A" in all </t>
    </r>
    <r>
      <rPr>
        <b/>
        <u/>
        <sz val="12"/>
        <color rgb="FFFF0000"/>
        <rFont val="Calibri"/>
        <family val="2"/>
        <scheme val="minor"/>
      </rPr>
      <t>LIGHT BLUE SHADED</t>
    </r>
    <r>
      <rPr>
        <b/>
        <sz val="12"/>
        <color rgb="FFFF0000"/>
        <rFont val="Calibri"/>
        <family val="2"/>
        <scheme val="minor"/>
      </rPr>
      <t xml:space="preserve"> blanks:)</t>
    </r>
  </si>
  <si>
    <r>
      <t>Capital Needs Assessment (Rehab</t>
    </r>
    <r>
      <rPr>
        <sz val="12"/>
        <rFont val="Calibri"/>
        <family val="2"/>
        <scheme val="minor"/>
      </rPr>
      <t>ilitation Developments</t>
    </r>
    <r>
      <rPr>
        <sz val="12"/>
        <color theme="1"/>
        <rFont val="Calibri"/>
        <family val="2"/>
        <scheme val="minor"/>
      </rPr>
      <t xml:space="preserve"> Only)</t>
    </r>
  </si>
  <si>
    <r>
      <rPr>
        <sz val="12"/>
        <color theme="1"/>
        <rFont val="Calibri"/>
        <family val="2"/>
        <scheme val="minor"/>
      </rPr>
      <t xml:space="preserve">Applicant’s </t>
    </r>
    <r>
      <rPr>
        <sz val="12"/>
        <rFont val="Calibri"/>
        <family val="2"/>
        <scheme val="minor"/>
      </rPr>
      <t>certification the recommended scope of work will be performed for the proposed rehabilitation</t>
    </r>
  </si>
  <si>
    <r>
      <t>Copy of the Affirmative Fair Housing Marketing Plan (Attachment I)</t>
    </r>
    <r>
      <rPr>
        <sz val="12"/>
        <rFont val="Calibri"/>
        <family val="2"/>
        <scheme val="minor"/>
      </rPr>
      <t xml:space="preserve">  </t>
    </r>
  </si>
  <si>
    <t>Complete Application (signed and dated), include application checklist and self-scoring sheet (self-scoring for LIHTC applicant only)</t>
  </si>
  <si>
    <t>XV. RENTAL ASSISTANCE:</t>
  </si>
  <si>
    <r>
      <rPr>
        <b/>
        <u/>
        <sz val="11"/>
        <color theme="1"/>
        <rFont val="Calibri"/>
        <family val="2"/>
        <scheme val="minor"/>
      </rPr>
      <t>*General Requirements</t>
    </r>
    <r>
      <rPr>
        <b/>
        <sz val="11"/>
        <color theme="1"/>
        <rFont val="Calibri"/>
        <family val="2"/>
        <scheme val="minor"/>
      </rPr>
      <t xml:space="preserve"> can be no more than 7% of the total of Hard Costs which include:  Site Work, On-Site Infrastructure,</t>
    </r>
  </si>
  <si>
    <r>
      <rPr>
        <b/>
        <u/>
        <sz val="11"/>
        <color theme="1"/>
        <rFont val="Calibri"/>
        <family val="2"/>
        <scheme val="minor"/>
      </rPr>
      <t>**Contractor Overhead</t>
    </r>
    <r>
      <rPr>
        <b/>
        <sz val="11"/>
        <color theme="1"/>
        <rFont val="Calibri"/>
        <family val="2"/>
        <scheme val="minor"/>
      </rPr>
      <t xml:space="preserve"> can be no more than 4% of the total of Hard Costs defined above plus General Requirements </t>
    </r>
  </si>
  <si>
    <r>
      <rPr>
        <b/>
        <u/>
        <sz val="11"/>
        <color theme="1"/>
        <rFont val="Calibri"/>
        <family val="2"/>
        <scheme val="minor"/>
      </rPr>
      <t>***Contractor Profit</t>
    </r>
    <r>
      <rPr>
        <b/>
        <sz val="11"/>
        <color theme="1"/>
        <rFont val="Calibri"/>
        <family val="2"/>
        <scheme val="minor"/>
      </rPr>
      <t xml:space="preserve"> can be no more than 10% of Hard Costs defined above plus General Requirements</t>
    </r>
  </si>
  <si>
    <r>
      <t>Reservation Fee</t>
    </r>
    <r>
      <rPr>
        <b/>
        <sz val="12"/>
        <rFont val="Calibri"/>
        <family val="2"/>
        <scheme val="minor"/>
      </rPr>
      <t>:</t>
    </r>
  </si>
  <si>
    <r>
      <rPr>
        <b/>
        <sz val="12"/>
        <color theme="1"/>
        <rFont val="Calibri"/>
        <family val="2"/>
        <scheme val="minor"/>
      </rPr>
      <t>Rehabilitation</t>
    </r>
    <r>
      <rPr>
        <b/>
        <sz val="12"/>
        <rFont val="Calibri"/>
        <family val="2"/>
        <scheme val="minor"/>
      </rPr>
      <t xml:space="preserve"> (ONLY)</t>
    </r>
  </si>
  <si>
    <r>
      <t>Acquisition</t>
    </r>
    <r>
      <rPr>
        <b/>
        <sz val="12"/>
        <rFont val="Calibri"/>
        <family val="2"/>
        <scheme val="minor"/>
      </rPr>
      <t xml:space="preserve">/Rehabilitation </t>
    </r>
    <r>
      <rPr>
        <b/>
        <sz val="12"/>
        <color theme="1"/>
        <rFont val="Calibri"/>
        <family val="2"/>
        <scheme val="minor"/>
      </rPr>
      <t xml:space="preserve">with 10-year </t>
    </r>
    <r>
      <rPr>
        <b/>
        <sz val="12"/>
        <rFont val="Calibri"/>
        <family val="2"/>
        <scheme val="minor"/>
      </rPr>
      <t>exception</t>
    </r>
  </si>
  <si>
    <r>
      <t>Type of Construction</t>
    </r>
    <r>
      <rPr>
        <b/>
        <sz val="12"/>
        <color theme="1"/>
        <rFont val="Calibri"/>
        <family val="2"/>
        <scheme val="minor"/>
      </rPr>
      <t>:</t>
    </r>
  </si>
  <si>
    <t>**Purchase price cannot exceed appraised value</t>
  </si>
  <si>
    <t>Ownership, Purchase Contract,</t>
  </si>
  <si>
    <t>Option and Expiration Date</t>
  </si>
  <si>
    <r>
      <t>Applicant is applying for:  (mark</t>
    </r>
    <r>
      <rPr>
        <b/>
        <sz val="14"/>
        <rFont val="Calibri"/>
        <family val="2"/>
        <scheme val="minor"/>
      </rPr>
      <t xml:space="preserve"> all that apply)</t>
    </r>
  </si>
  <si>
    <t>or Electric)</t>
  </si>
  <si>
    <t>Tenant or</t>
  </si>
  <si>
    <t>Owner</t>
  </si>
  <si>
    <t xml:space="preserve">(i.e. Gas </t>
  </si>
  <si>
    <t>The Owner irrevocably elects the Minimum Set-Aside Requirements (Check only one)</t>
  </si>
  <si>
    <t>(supported by HOME Funds)</t>
  </si>
  <si>
    <t>TAX CREDIT UNITS ONLY:</t>
  </si>
  <si>
    <t>MARKET RATE UNITS ONLY:</t>
  </si>
  <si>
    <t>(not supported by LIHTC or HOME Funds)</t>
  </si>
  <si>
    <t>LOW HOME UNITS ONLY:</t>
  </si>
  <si>
    <t>HIGH HOME UNITS ONLY:</t>
  </si>
  <si>
    <t>Developer Company:</t>
  </si>
  <si>
    <t>Architect Company:</t>
  </si>
  <si>
    <t>Contractor Company:</t>
  </si>
  <si>
    <t>Management Company:</t>
  </si>
  <si>
    <t>Tax Attorney Company:</t>
  </si>
  <si>
    <t>Bond Attorney Company:</t>
  </si>
  <si>
    <t>Accounting/CPA Company:</t>
  </si>
  <si>
    <t>Energy Audit Company:</t>
  </si>
  <si>
    <r>
      <rPr>
        <sz val="11"/>
        <rFont val="Calibri"/>
        <family val="2"/>
        <scheme val="minor"/>
      </rPr>
      <t>The financial statements of Applicant and General Partner of Applicant,</t>
    </r>
    <r>
      <rPr>
        <sz val="11"/>
        <color theme="1"/>
        <rFont val="Calibri"/>
        <family val="2"/>
        <scheme val="minor"/>
      </rPr>
      <t xml:space="preserve"> including income statements and balance</t>
    </r>
  </si>
  <si>
    <t>sheets, must be provided.</t>
  </si>
  <si>
    <t>another member of the development team, whether identified as a development team member in this</t>
  </si>
  <si>
    <t xml:space="preserve">application or not.  List "NONE" if there are no identities of interest.  If "NONE", applicant agrees to fully and </t>
  </si>
  <si>
    <t>application.</t>
  </si>
  <si>
    <t>Please list any direct or indirect, financial or other, interest a member of the development team may have with</t>
  </si>
  <si>
    <t>promptly disclose to ADFA and all indirect and direct interests that arise, subsequent to the submission of this</t>
  </si>
  <si>
    <r>
      <rPr>
        <b/>
        <u/>
        <sz val="12"/>
        <color theme="1"/>
        <rFont val="Calibri"/>
        <family val="2"/>
        <scheme val="minor"/>
      </rPr>
      <t>Low HOME Rents</t>
    </r>
    <r>
      <rPr>
        <b/>
        <sz val="12"/>
        <color theme="1"/>
        <rFont val="Calibri"/>
        <family val="2"/>
        <scheme val="minor"/>
      </rPr>
      <t xml:space="preserve">:  At least 20% of the rental units assisted with HOME funds must have rents no greater than the established Low HOME Rents. </t>
    </r>
  </si>
  <si>
    <r>
      <t xml:space="preserve">If HOME units receive rental assistance </t>
    </r>
    <r>
      <rPr>
        <b/>
        <i/>
        <u/>
        <sz val="12"/>
        <color rgb="FFFF0000"/>
        <rFont val="Calibri"/>
        <family val="2"/>
        <scheme val="minor"/>
      </rPr>
      <t xml:space="preserve">and </t>
    </r>
    <r>
      <rPr>
        <b/>
        <u/>
        <sz val="12"/>
        <color rgb="FFFF0000"/>
        <rFont val="Calibri"/>
        <family val="2"/>
        <scheme val="minor"/>
      </rPr>
      <t>the rent amount is above the HOME maximum, all HOME units must be designated as Low HOME units.</t>
    </r>
  </si>
  <si>
    <t>U.S.  Congressional District:</t>
  </si>
  <si>
    <t>State Senate District:</t>
  </si>
  <si>
    <t>State House District:</t>
  </si>
  <si>
    <t>the compliance period ?</t>
  </si>
  <si>
    <t>Separately list all previous participation of the applicant, developer, and consultant in any development which received a carryover allocation, and issuance of IRS Form(s)</t>
  </si>
  <si>
    <t>For developments requesting HOME funds, identify the past five years of participation by the applicant, developer and consultant in HOME program funded developments.</t>
  </si>
  <si>
    <t>Is development currently under any use restrictions, i.e., HAP Contract, RD Rental Assistance requirements, etc?  If yes, describe, including number of units</t>
  </si>
  <si>
    <t>receiving rental assistance and configuration of such units.</t>
  </si>
  <si>
    <r>
      <t>Targeting of Units</t>
    </r>
    <r>
      <rPr>
        <b/>
        <sz val="12"/>
        <color theme="1"/>
        <rFont val="Calibri"/>
        <family val="2"/>
        <scheme val="minor"/>
      </rPr>
      <t>:</t>
    </r>
  </si>
  <si>
    <t>List below by building address, the date the building was placed in service, date the building was or is planned for acquisition and the number of years between the date</t>
  </si>
  <si>
    <t>the building was placed in service and the date of acquisition.</t>
  </si>
  <si>
    <t>If building previously was issued IRS Form(s) 8609, attach all previously issued IRS Forms 8609 and any previously recorded "LAND USE RESTRICTION AGREEMENT" on</t>
  </si>
  <si>
    <t xml:space="preserve">At least 20% of the rental residential units in this development are rent-restricted and to be occupied by individuals whose income is 50% or less of </t>
  </si>
  <si>
    <t>area median income.</t>
  </si>
  <si>
    <t>At least 40% of the rental residential units in this development are rent-restricted and to be occupied by individuals whose income is 60% or less of</t>
  </si>
  <si>
    <t>Low HOME Rents are defined as rents that are not greater than 30% of the adjusted gross income of a family whose income is 50% of the median income</t>
  </si>
  <si>
    <t>for the area (AMI,) adjusted for unit size.  The Proposed Rents plus the HUD Utility Allowance for the unit cannot be greater than these rent limits for</t>
  </si>
  <si>
    <t>each bedroom size.</t>
  </si>
  <si>
    <r>
      <rPr>
        <b/>
        <u/>
        <sz val="12"/>
        <color theme="1"/>
        <rFont val="Calibri"/>
        <family val="2"/>
        <scheme val="minor"/>
      </rPr>
      <t>High HOME Rents</t>
    </r>
    <r>
      <rPr>
        <b/>
        <sz val="12"/>
        <color theme="1"/>
        <rFont val="Calibri"/>
        <family val="2"/>
        <scheme val="minor"/>
      </rPr>
      <t>:  Up to 80% of units assisted with HOME funds may have High HOME Rents. High HOME rents, when utilized with tax credits units, are limited</t>
    </r>
  </si>
  <si>
    <t xml:space="preserve">to the lesser of 60% of AMI or the applicable High HOME Rent. </t>
  </si>
  <si>
    <t>*If taxes are lowered, deferred or abated, you must provide documentation of</t>
  </si>
  <si>
    <t>For-Profit:</t>
  </si>
  <si>
    <t>actual completion dates, may be utilized in ADFA's review of a development team's current capacity on subsequent applications.</t>
  </si>
  <si>
    <t>Fill in completion or anticipated completion dates for all development tasks listed.  These dates must be realistic estimates.  These estimates, compared to</t>
  </si>
  <si>
    <r>
      <t xml:space="preserve">     Pre-Construction Conference (</t>
    </r>
    <r>
      <rPr>
        <b/>
        <sz val="12"/>
        <rFont val="Calibri"/>
        <family val="2"/>
        <scheme val="minor"/>
      </rPr>
      <t>ALL Applicants)</t>
    </r>
  </si>
  <si>
    <r>
      <t xml:space="preserve">See additional fees outlined in </t>
    </r>
    <r>
      <rPr>
        <b/>
        <sz val="12"/>
        <rFont val="Calibri"/>
        <family val="2"/>
        <scheme val="minor"/>
      </rPr>
      <t xml:space="preserve">ADFA's </t>
    </r>
    <r>
      <rPr>
        <b/>
        <sz val="12"/>
        <color theme="1"/>
        <rFont val="Calibri"/>
        <family val="2"/>
        <scheme val="minor"/>
      </rPr>
      <t>Guidelines for Reserving Volume Cap for Tax-Exempt Private Activity Bonds for Residential Rental Housing</t>
    </r>
  </si>
  <si>
    <r>
      <t xml:space="preserve">The undersigned, </t>
    </r>
    <r>
      <rPr>
        <b/>
        <u/>
        <sz val="12"/>
        <color theme="1"/>
        <rFont val="Calibri"/>
        <family val="2"/>
        <scheme val="minor"/>
      </rPr>
      <t>if applying for tax-exempt private activity volume cap bonds for the benefit of the development</t>
    </r>
    <r>
      <rPr>
        <b/>
        <sz val="12"/>
        <color theme="1"/>
        <rFont val="Calibri"/>
        <family val="2"/>
        <scheme val="minor"/>
      </rPr>
      <t xml:space="preserve">, covenants that the borrower/user of the bonds' proceeds </t>
    </r>
  </si>
  <si>
    <t>ADFA's Minimum Total Operating Deficit Reserves:</t>
  </si>
  <si>
    <t>Investor's Minimum Total Operating Deficit Reserves:</t>
  </si>
  <si>
    <r>
      <t>VIII. SITE INFORMATION</t>
    </r>
    <r>
      <rPr>
        <sz val="16"/>
        <color theme="1"/>
        <rFont val="Calibri"/>
        <family val="2"/>
        <scheme val="minor"/>
      </rPr>
      <t xml:space="preserve">  </t>
    </r>
  </si>
  <si>
    <r>
      <t>XI. RELOCATION INFORMATION</t>
    </r>
    <r>
      <rPr>
        <b/>
        <i/>
        <u/>
        <sz val="16"/>
        <color theme="1"/>
        <rFont val="Calibri"/>
        <family val="2"/>
        <scheme val="minor"/>
      </rPr>
      <t xml:space="preserve">  </t>
    </r>
    <r>
      <rPr>
        <sz val="16"/>
        <color theme="1"/>
        <rFont val="Calibri"/>
        <family val="2"/>
        <scheme val="minor"/>
      </rPr>
      <t xml:space="preserve">  </t>
    </r>
  </si>
  <si>
    <r>
      <rPr>
        <b/>
        <u/>
        <sz val="16"/>
        <rFont val="Calibri"/>
        <family val="2"/>
        <scheme val="minor"/>
      </rPr>
      <t>XIII.</t>
    </r>
    <r>
      <rPr>
        <b/>
        <u/>
        <sz val="16"/>
        <color theme="1"/>
        <rFont val="Calibri"/>
        <family val="2"/>
        <scheme val="minor"/>
      </rPr>
      <t xml:space="preserve"> MONTHLY UTILITY ALLOWANCE CALCULATIONS</t>
    </r>
  </si>
  <si>
    <r>
      <t>X</t>
    </r>
    <r>
      <rPr>
        <b/>
        <u/>
        <sz val="16"/>
        <rFont val="Calibri"/>
        <family val="2"/>
        <scheme val="minor"/>
      </rPr>
      <t>IV.</t>
    </r>
    <r>
      <rPr>
        <b/>
        <u/>
        <sz val="16"/>
        <color theme="1"/>
        <rFont val="Calibri"/>
        <family val="2"/>
        <scheme val="minor"/>
      </rPr>
      <t xml:space="preserve"> MINIMUM SET-ASIDE ELECTION</t>
    </r>
  </si>
  <si>
    <t>Total Administrative Expenses</t>
  </si>
  <si>
    <t>Total Payroll Expenses</t>
  </si>
  <si>
    <t>Total Operating Expenses</t>
  </si>
  <si>
    <t>Taxes and Insurance:</t>
  </si>
  <si>
    <t>Operating:</t>
  </si>
  <si>
    <t>Maintenance:</t>
  </si>
  <si>
    <t>Payroll:</t>
  </si>
  <si>
    <r>
      <rPr>
        <b/>
        <u/>
        <sz val="16"/>
        <rFont val="Calibri"/>
        <family val="2"/>
        <scheme val="minor"/>
      </rPr>
      <t xml:space="preserve">XXI. </t>
    </r>
    <r>
      <rPr>
        <b/>
        <u/>
        <sz val="16"/>
        <color theme="1"/>
        <rFont val="Calibri"/>
        <family val="2"/>
        <scheme val="minor"/>
      </rPr>
      <t>CREDIT ENHANCEMENT OR PRIVATE PLACEMENT</t>
    </r>
  </si>
  <si>
    <t>Purchase of buildings</t>
  </si>
  <si>
    <t>max. Developer Fee</t>
  </si>
  <si>
    <t>Development Affordability:  Describe the procedures that will be used to ensure that the units remain affordable and occupied by low-income households for at least</t>
  </si>
  <si>
    <t>max. General Requirements</t>
  </si>
  <si>
    <t>max. Contractor Overhead</t>
  </si>
  <si>
    <t>max. Contractor Profit</t>
  </si>
  <si>
    <t>Yes / No</t>
  </si>
  <si>
    <t>Multiplied by Applicable Fraction</t>
  </si>
  <si>
    <t>Application Preparer:</t>
  </si>
  <si>
    <r>
      <t xml:space="preserve">Financial commitment letters from </t>
    </r>
    <r>
      <rPr>
        <b/>
        <u/>
        <sz val="12"/>
        <rFont val="Calibri"/>
        <family val="2"/>
        <scheme val="minor"/>
      </rPr>
      <t>all</t>
    </r>
    <r>
      <rPr>
        <sz val="12"/>
        <rFont val="Calibri"/>
        <family val="2"/>
        <scheme val="minor"/>
      </rPr>
      <t xml:space="preserve"> funding sources</t>
    </r>
  </si>
  <si>
    <t>Licenses, if applicable, of Development Team Members</t>
  </si>
  <si>
    <t>Fair Housing Training certifications</t>
  </si>
  <si>
    <r>
      <t>Developer</t>
    </r>
    <r>
      <rPr>
        <b/>
        <sz val="12"/>
        <color theme="1"/>
        <rFont val="Calibri"/>
        <family val="2"/>
        <scheme val="minor"/>
      </rPr>
      <t>:</t>
    </r>
  </si>
  <si>
    <t>Option/Contract</t>
  </si>
  <si>
    <t>Entities Organizational Charts (Attachment C)</t>
  </si>
  <si>
    <r>
      <t xml:space="preserve">Directions to </t>
    </r>
    <r>
      <rPr>
        <u/>
        <sz val="12"/>
        <color theme="1"/>
        <rFont val="Calibri"/>
        <family val="2"/>
        <scheme val="minor"/>
      </rPr>
      <t>exact</t>
    </r>
    <r>
      <rPr>
        <sz val="12"/>
        <color theme="1"/>
        <rFont val="Calibri"/>
        <family val="2"/>
        <scheme val="minor"/>
      </rPr>
      <t xml:space="preserve"> location of site </t>
    </r>
  </si>
  <si>
    <r>
      <t xml:space="preserve">Conflict of Interest Acknowledgement </t>
    </r>
    <r>
      <rPr>
        <sz val="12"/>
        <rFont val="Calibri"/>
        <family val="2"/>
        <scheme val="minor"/>
      </rPr>
      <t>and Disclosure (Attachment F-1)</t>
    </r>
    <r>
      <rPr>
        <sz val="12"/>
        <color theme="1"/>
        <rFont val="Calibri"/>
        <family val="2"/>
        <scheme val="minor"/>
      </rPr>
      <t xml:space="preserve"> for EACH development team member</t>
    </r>
  </si>
  <si>
    <t>Entities Organizational Charts for Identity of Interest</t>
  </si>
  <si>
    <t>5 Years HOME Assistance/Unit:  &lt;$15,000/unit</t>
  </si>
  <si>
    <t>10 Years HOME Assistance/Unit:  $15,000-$40,000/unit</t>
  </si>
  <si>
    <t>15 Years HOME Assistance/Unit:  &gt;$40,000/unit</t>
  </si>
  <si>
    <t xml:space="preserve">30 Years </t>
  </si>
  <si>
    <t>35 Years</t>
  </si>
  <si>
    <t>Other Affordability Periods</t>
  </si>
  <si>
    <t xml:space="preserve">Low-Income Affordability and Rent Control Period </t>
  </si>
  <si>
    <t>Units with rental assistance use either RD basic rent or HUD contract rent</t>
  </si>
  <si>
    <t>of Property</t>
  </si>
  <si>
    <t>representation contained in this Application, its Exhibits and attachments, and all amendments thereto, unless otherwise agreed to in writing by the Authority.</t>
  </si>
  <si>
    <t>Guidelines.  The undersigned warrants that the development will be constructed, at a minimum, in accordance with ADFA's Minimum Design Standards, the</t>
  </si>
  <si>
    <t xml:space="preserve">the Low-Income housing credit.  The undersigned agrees that the development will be constructed in accordance with the Authority's Qualified Allocation Plan and </t>
  </si>
  <si>
    <t>and timely submission of required documents and information subsequent to an award or allocation, if made.</t>
  </si>
  <si>
    <t>The undersigned agrees to fully comply with the Qualified Allocation Plan and Guidelines including, but not limited to, all requirements of notification to the Authority</t>
  </si>
  <si>
    <t>Site Control Documentation must be submitted at TAB 6</t>
  </si>
  <si>
    <t>Proper zoning documentation must be submitted at TAB 7</t>
  </si>
  <si>
    <t xml:space="preserve">Source of Utility Allowance Calculation: </t>
  </si>
  <si>
    <t>and/or</t>
  </si>
  <si>
    <t>Co-Developer Company:</t>
  </si>
  <si>
    <t>(IF APPLICABLE)</t>
  </si>
  <si>
    <t>ENTER  DEVELOPMENT NAME:</t>
  </si>
  <si>
    <t>Max Points</t>
  </si>
  <si>
    <t>Self-Score</t>
  </si>
  <si>
    <t xml:space="preserve">Selection Criteria </t>
  </si>
  <si>
    <t>Elderly Housing</t>
  </si>
  <si>
    <t>Development will set aside 100% of its units for elderly tenants</t>
  </si>
  <si>
    <t>Disabled Population</t>
  </si>
  <si>
    <t>Tenant Ownership</t>
  </si>
  <si>
    <t>National Register of Historic Places</t>
  </si>
  <si>
    <t xml:space="preserve">Site Selection </t>
  </si>
  <si>
    <t>Serves Lowest Income Group</t>
  </si>
  <si>
    <t>Community Revitalization Plan</t>
  </si>
  <si>
    <t>MFHA Certification</t>
  </si>
  <si>
    <t>MFHA CERTIFICATION</t>
  </si>
  <si>
    <t>By submitting this MFHA, I agree to:</t>
  </si>
  <si>
    <t>Participate in, provide information for, and cooperate with ADFA in the creation and</t>
  </si>
  <si>
    <t>maintenance of a web-based housing registry of ADFA-assisted housing developments.</t>
  </si>
  <si>
    <t>Consent to ADFA obtaining information regarding applicant's, or any member of</t>
  </si>
  <si>
    <t>applicant's development team or any other member, partner or shareholder of an entity</t>
  </si>
  <si>
    <t xml:space="preserve">development team member or having any interest, indirectly or directly, in a </t>
  </si>
  <si>
    <t xml:space="preserve">development team member, from the housing finance agencies in all states in which </t>
  </si>
  <si>
    <t>or otherwise participated in the development of a housing development.</t>
  </si>
  <si>
    <t>I hereby certify that I have read and am aware of all terms, conditions and requirements of the</t>
  </si>
  <si>
    <t>above-referenced instructions, and I am aware of all consequences should I fail to complete the MFHA</t>
  </si>
  <si>
    <t>Date</t>
  </si>
  <si>
    <t>Units without rental assistance, the rent shall be no more than the lesser of tax credit rent limit or RD basic rent or HUD contract rent</t>
  </si>
  <si>
    <t>Documentation that Attachment P, Release of Information Form, has been sent to applicable State agencies per</t>
  </si>
  <si>
    <t>Required Attachment for Any Application Without Previous Arkansas Compliance History:</t>
  </si>
  <si>
    <t>Release of Information Form for Applicant and Management Company</t>
  </si>
  <si>
    <t>P</t>
  </si>
  <si>
    <t># years &amp; type</t>
  </si>
  <si>
    <t>V. PREVIOUS PARTICIPATION OF APPLICANT/DEVELOPER/CONSULTANT</t>
  </si>
  <si>
    <t>Environmental Statutory and Assessment Checklists</t>
  </si>
  <si>
    <r>
      <rPr>
        <u/>
        <sz val="12"/>
        <color theme="1"/>
        <rFont val="Calibri"/>
        <family val="2"/>
        <scheme val="minor"/>
      </rPr>
      <t>Rehabilitation Developments</t>
    </r>
    <r>
      <rPr>
        <sz val="12"/>
        <color theme="1"/>
        <rFont val="Calibri"/>
        <family val="2"/>
        <scheme val="minor"/>
      </rPr>
      <t xml:space="preserve"> requesting acquisition credits must satisfy IRC Section 42(d)(2)(B) by including the following</t>
    </r>
  </si>
  <si>
    <r>
      <t xml:space="preserve">for </t>
    </r>
    <r>
      <rPr>
        <u/>
        <sz val="12"/>
        <color theme="1"/>
        <rFont val="Calibri"/>
        <family val="2"/>
        <scheme val="minor"/>
      </rPr>
      <t>each</t>
    </r>
    <r>
      <rPr>
        <sz val="12"/>
        <color theme="1"/>
        <rFont val="Calibri"/>
        <family val="2"/>
        <scheme val="minor"/>
      </rPr>
      <t xml:space="preserve"> building:</t>
    </r>
  </si>
  <si>
    <t>For RD developments, use the amounts evidenced on the most recently approved  Form 3560-7</t>
  </si>
  <si>
    <t>Second Mortgage</t>
  </si>
  <si>
    <t>Applicant                 (signature)</t>
  </si>
  <si>
    <t>Developer                (signature)</t>
  </si>
  <si>
    <t>Application Preparer        (signature)</t>
  </si>
  <si>
    <t>39.</t>
  </si>
  <si>
    <t>3+ Bedroom Units</t>
  </si>
  <si>
    <r>
      <t xml:space="preserve">(If proposed development is elderly it must be </t>
    </r>
    <r>
      <rPr>
        <b/>
        <sz val="11"/>
        <color rgb="FF000000"/>
        <rFont val="Calibri"/>
        <family val="2"/>
        <scheme val="minor"/>
      </rPr>
      <t xml:space="preserve">housing for older persons as defined at 42 USC § 3607(b)(2) and Ark. Code Ann. §16-123-307(d)(1)) </t>
    </r>
  </si>
  <si>
    <t>$10,000 per development site</t>
  </si>
  <si>
    <t>Tax-Exempt Multifamily Volume Cap with 4% LIHTC</t>
  </si>
  <si>
    <r>
      <t>Multifamily Housing Application.</t>
    </r>
    <r>
      <rPr>
        <b/>
        <sz val="14"/>
        <rFont val="Calibri"/>
        <family val="2"/>
        <scheme val="minor"/>
      </rPr>
      <t xml:space="preserve">  </t>
    </r>
    <r>
      <rPr>
        <b/>
        <sz val="12"/>
        <rFont val="Calibri"/>
        <family val="2"/>
        <scheme val="minor"/>
      </rPr>
      <t>Electronically submit one (1) MS Excel file and one (1) Adobe.PDF copy of the following.  Place an "X" by each</t>
    </r>
  </si>
  <si>
    <t>Location</t>
  </si>
  <si>
    <t>Tenant Needs</t>
  </si>
  <si>
    <t>Rehabilitation Point Deduction</t>
  </si>
  <si>
    <t>1.0% of requested annual amount of Housing Credits</t>
  </si>
  <si>
    <t xml:space="preserve">item included in the Application and "N/A" next to each item that does not apply to your Application.  DO NOT LEAVE ANY ITEM UNMARKED. </t>
  </si>
  <si>
    <t xml:space="preserve">          B. </t>
  </si>
  <si>
    <t xml:space="preserve">          C. </t>
  </si>
  <si>
    <t xml:space="preserve">          A. </t>
  </si>
  <si>
    <t>Development will target low-income families or individuals with children with a minimum of 20% of the units having three or more bedrooms</t>
  </si>
  <si>
    <t>Bond Applications:</t>
  </si>
  <si>
    <t>Verification of Arm’s-Length Transaction statement from applicant included</t>
  </si>
  <si>
    <t>Nonprofit Applicants:</t>
  </si>
  <si>
    <t>20.</t>
  </si>
  <si>
    <t>Rehabilitation Developments: Certified Appraisal</t>
  </si>
  <si>
    <r>
      <t xml:space="preserve">Letter </t>
    </r>
    <r>
      <rPr>
        <b/>
        <sz val="12"/>
        <color theme="1"/>
        <rFont val="Calibri"/>
        <family val="2"/>
        <scheme val="minor"/>
      </rPr>
      <t>to</t>
    </r>
    <r>
      <rPr>
        <sz val="12"/>
        <color theme="1"/>
        <rFont val="Calibri"/>
        <family val="2"/>
        <scheme val="minor"/>
      </rPr>
      <t xml:space="preserve"> Public Housing Authority for use by Persons on Waiting List</t>
    </r>
  </si>
  <si>
    <t>Articles of Incorporation and has as one of its exempt purposes is fostering low-income housing</t>
  </si>
  <si>
    <t>(Submit in Tab 1)</t>
  </si>
  <si>
    <t>Nonprofit:</t>
  </si>
  <si>
    <r>
      <t xml:space="preserve">(Please note ADFA reserves Housing Credits to the Partnership </t>
    </r>
    <r>
      <rPr>
        <b/>
        <sz val="12"/>
        <rFont val="Calibri"/>
        <family val="2"/>
        <scheme val="minor"/>
      </rPr>
      <t>or Limited Liability Company.  Reservations are non-transferable.)</t>
    </r>
  </si>
  <si>
    <t>Will a qualified nonprofit organization, as defined in IRC § 501(c)(3) or § 501(c)(4), materially participate in the development and operation of the development throughout</t>
  </si>
  <si>
    <r>
      <rPr>
        <b/>
        <sz val="12"/>
        <rFont val="Calibri"/>
        <family val="2"/>
        <scheme val="minor"/>
      </rPr>
      <t>8609, o</t>
    </r>
    <r>
      <rPr>
        <b/>
        <sz val="12"/>
        <color theme="1"/>
        <rFont val="Calibri"/>
        <family val="2"/>
        <scheme val="minor"/>
      </rPr>
      <t>f federal low-income Housing Credits from ADFA.  (Attach separate listing, if necessary)</t>
    </r>
  </si>
  <si>
    <t>Multifamily Housing</t>
  </si>
  <si>
    <t>Entity Organizational Charts must be submitted at TAB 10</t>
  </si>
  <si>
    <t>All Applicants must also complete the Pro-Forma worksheet attached in this file and submit at TAB 16.</t>
  </si>
  <si>
    <t xml:space="preserve">XXII. SOURCE OF FUNDS </t>
  </si>
  <si>
    <t>XXIII. DEVELOPMENT COST BUDGET</t>
  </si>
  <si>
    <t>XXIV. SYNDICATION INFORMATION</t>
  </si>
  <si>
    <t>XXVII. DEVELOPMENT TIMELINE</t>
  </si>
  <si>
    <r>
      <t>X</t>
    </r>
    <r>
      <rPr>
        <b/>
        <u/>
        <sz val="16"/>
        <rFont val="Calibri"/>
        <family val="2"/>
        <scheme val="minor"/>
      </rPr>
      <t>XVIII</t>
    </r>
    <r>
      <rPr>
        <b/>
        <u/>
        <sz val="16"/>
        <color theme="1"/>
        <rFont val="Calibri"/>
        <family val="2"/>
        <scheme val="minor"/>
      </rPr>
      <t>.  ADFA FEES</t>
    </r>
  </si>
  <si>
    <t>XXX.  CERTIFICATION</t>
  </si>
  <si>
    <r>
      <t xml:space="preserve">Regardless of the </t>
    </r>
    <r>
      <rPr>
        <b/>
        <sz val="12"/>
        <rFont val="Calibri"/>
        <family val="2"/>
        <scheme val="minor"/>
      </rPr>
      <t>threshold decisions and scoring decisions of ADFA staff and funding decisions of the ADFA Board of Directors, the Application fees are</t>
    </r>
  </si>
  <si>
    <t>All applicants must also complete the Development Team worksheet attached in this file.</t>
  </si>
  <si>
    <t>Articles of Incorporation and IRS documentation of status must be submitted with Application at Tab 12</t>
  </si>
  <si>
    <t>Pursuant to Section 42(h)(5) of the Internal Review Code, the nonprofit organization involved in the development must:  (1) own an interest in the development;</t>
  </si>
  <si>
    <t>controlled by a for-profit organization.  Within the meaning of IRC 469(h), "a (nonprofit) shall be treated as materially participating in an activity only if</t>
  </si>
  <si>
    <t>the (nonprofit) is involved in the operations of the activity on a basis which is regular, continuous and substantial."</t>
  </si>
  <si>
    <t>Identify the ownership interest in the development by the nonprofit organization involved:</t>
  </si>
  <si>
    <t>Submit at TAB 12, an original, signed statement from an authorized official of the nonprofit organization stating that the nonprofit</t>
  </si>
  <si>
    <t xml:space="preserve">Submit at TAB 12, an original, signed statement from an authorized official of the nonprofit organization that details the nonprofit </t>
  </si>
  <si>
    <t>Submit at TAB 12, a list the names of Board Members for the nonprofit organization.</t>
  </si>
  <si>
    <t>Submit at TAB 12, a list of all paid, full time staff and sources of funds for annual operating expenses and current programs.</t>
  </si>
  <si>
    <t>Development Costs, less Syndication Costs, less Developer and Consultant Fees total, less Development Reserves total</t>
  </si>
  <si>
    <t xml:space="preserve">and liabilities whatsoever nature or kind (including, but not limited to attorney's fees, litigation and court costs, amounts paid in settlement and amounts paid to discharge </t>
  </si>
  <si>
    <t xml:space="preserve">The undersigned agrees that the Arkansas Development Finance Authority will at all times be indemnified and held harmless against all losses, costs, damages, expenses </t>
  </si>
  <si>
    <t>The undersigned hereby makes Application to the Authority for reservation, carryover allocation or allocation of housing credit dollar amounts as listed in the Application.</t>
  </si>
  <si>
    <t>XX. SOURCE OF GRANTS AND OTHER FUNDS</t>
  </si>
  <si>
    <t>XVIII. DEVELOPMENT OPERATING BUDGET</t>
  </si>
  <si>
    <t>XVII. DEVELOPMENT INCOME</t>
  </si>
  <si>
    <t>XVI. DEVELOPMENT TAX CREDIT RENTS</t>
  </si>
  <si>
    <t>XXV. NONPROFIT DETERMINATION</t>
  </si>
  <si>
    <t>XXVI. DEVELOPMENT TEAM INFORMATION</t>
  </si>
  <si>
    <t>XXIX. SIGNATURE PAGE</t>
  </si>
  <si>
    <t>Sources of Grants and Other Funds</t>
  </si>
  <si>
    <t>Development Cost Budget</t>
  </si>
  <si>
    <t>Nonprofit Determination</t>
  </si>
  <si>
    <t>ADFA Fees</t>
  </si>
  <si>
    <t>Multifamily</t>
  </si>
  <si>
    <t>Applicant:</t>
  </si>
  <si>
    <t>Consultant:</t>
  </si>
  <si>
    <t xml:space="preserve">applicant and development team members as defined herein have applied for credits, </t>
  </si>
  <si>
    <t>as set forth in these instructions.</t>
  </si>
  <si>
    <t>licenses for the Architect and Contractor.  Submit in TAB 11 a completed and executed Attachment A, the</t>
  </si>
  <si>
    <t>with the low-income Housing Credit program, address and telephone number.  Include copies of active Arkansas</t>
  </si>
  <si>
    <t>Nonprofit Sponsor:</t>
  </si>
  <si>
    <t>"Criminal Background and Disclosure Form-Housing" for each development team member listed below.  Submit</t>
  </si>
  <si>
    <t>For each development team member listed below, submit in TAB 10 a cover letter describing its participation</t>
  </si>
  <si>
    <t>in the development with a copy of its resume listing qualifications, experience, previous experience with the</t>
  </si>
  <si>
    <t>and Attachment F-2, "Contract and Grant Disclosure and Certification Form".</t>
  </si>
  <si>
    <t>Development Team List</t>
  </si>
  <si>
    <t>SELF SCORE</t>
  </si>
  <si>
    <t>CERTIFICATION</t>
  </si>
  <si>
    <t>Certificate of Good Standing from the Arkansas Secretary of State for Applicant, Developer and Management Company</t>
  </si>
  <si>
    <t>If financed with RD, the value of the RD rental subsidy is included.  The amount included shall be the lesser of:  (1) Purchase Price or (2) Appraised Value.</t>
  </si>
  <si>
    <t>Approximate Total Tax Credit Equity expected to be raised:</t>
  </si>
  <si>
    <t>https://www.hudexchange.info/resource/2330/24-cfr-part-135-section-3-regulations/</t>
  </si>
  <si>
    <t>Soils Report</t>
  </si>
  <si>
    <r>
      <t>Additional requirements for Applicants applying for HOME Program Funds</t>
    </r>
    <r>
      <rPr>
        <b/>
        <sz val="12"/>
        <color theme="1"/>
        <rFont val="Calibri"/>
        <family val="2"/>
        <scheme val="minor"/>
      </rPr>
      <t>:</t>
    </r>
    <r>
      <rPr>
        <b/>
        <u/>
        <sz val="12"/>
        <color theme="1"/>
        <rFont val="Calibri"/>
        <family val="2"/>
        <scheme val="minor"/>
      </rPr>
      <t xml:space="preserve"> </t>
    </r>
  </si>
  <si>
    <t>ATTACHMENTS A - P      ATTACH AS APPLICABLE</t>
  </si>
  <si>
    <t>Fax:       (501) 682-5859</t>
  </si>
  <si>
    <t>Has the development received a commitment for HOME Program funds?</t>
  </si>
  <si>
    <r>
      <t>Total No. of Buildings</t>
    </r>
    <r>
      <rPr>
        <b/>
        <sz val="12"/>
        <rFont val="Calibri"/>
        <family val="2"/>
        <scheme val="minor"/>
      </rPr>
      <t xml:space="preserve"> to be acquired and/or built:</t>
    </r>
  </si>
  <si>
    <t>Documentation must be submitted at TAB 5</t>
  </si>
  <si>
    <t>Identify the type of Rental Assistance:</t>
  </si>
  <si>
    <t>6 months (3 months if rehab w/100% project-based rental assistance) projected annual operating expenses</t>
  </si>
  <si>
    <t>6 months (3 months if rehab w/100% project-based rental assistance) annual debt service payments</t>
  </si>
  <si>
    <t>6 months (3 months if rehab w/100% project-based rental assistance) annual replacement reserve deposits</t>
  </si>
  <si>
    <t>High HOME   (maximum of 60% of AMI w/LIHTC)</t>
  </si>
  <si>
    <t>30% of Area Median Income    (LIHTC)</t>
  </si>
  <si>
    <t>50% of Area Median Income    (LIHTC)</t>
  </si>
  <si>
    <t>60% of Area Median Income    (LIHTC)</t>
  </si>
  <si>
    <r>
      <t xml:space="preserve">If yes, are </t>
    </r>
    <r>
      <rPr>
        <b/>
        <u/>
        <sz val="12"/>
        <color theme="1"/>
        <rFont val="Calibri"/>
        <family val="2"/>
        <scheme val="minor"/>
      </rPr>
      <t>100%</t>
    </r>
    <r>
      <rPr>
        <b/>
        <sz val="12"/>
        <color theme="1"/>
        <rFont val="Calibri"/>
        <family val="2"/>
        <scheme val="minor"/>
      </rPr>
      <t xml:space="preserve"> of low-income units receiving or will receive Rental Assistance?</t>
    </r>
  </si>
  <si>
    <t>CHDO Funds</t>
  </si>
  <si>
    <t>8609 Issuance Fee:</t>
  </si>
  <si>
    <t>A Reservation Fee equal to $150.00 per low-income unit will be required to secure the reservation of Housing Credits.</t>
  </si>
  <si>
    <t>A Monitoring Fee of ten percent (10%) of the total annual Housing Credit allocation will be required at the time the final cost</t>
  </si>
  <si>
    <t xml:space="preserve">certification package is submitted and prior to the issuance of IRS Forms 8609. </t>
  </si>
  <si>
    <t xml:space="preserve">An 8609 Issuance Fee equal to $150.00 per low-income unit will be required at the time the final cost certification package </t>
  </si>
  <si>
    <t xml:space="preserve">is submitted. </t>
  </si>
  <si>
    <t>HARD KEY THIS COLUMN</t>
  </si>
  <si>
    <t>Name of Application Preparer:</t>
  </si>
  <si>
    <t>Date Application Submitted:</t>
  </si>
  <si>
    <t>HUD Insured</t>
  </si>
  <si>
    <t>Competitive Applications:</t>
  </si>
  <si>
    <r>
      <rPr>
        <b/>
        <sz val="12"/>
        <rFont val="Calibri"/>
        <family val="2"/>
        <scheme val="minor"/>
      </rPr>
      <t>Low</t>
    </r>
    <r>
      <rPr>
        <b/>
        <sz val="12"/>
        <color theme="1"/>
        <rFont val="Calibri"/>
        <family val="2"/>
        <scheme val="minor"/>
      </rPr>
      <t>-Income Housing Tax Credits</t>
    </r>
  </si>
  <si>
    <t>HOME Program</t>
  </si>
  <si>
    <t xml:space="preserve">          mark one:</t>
  </si>
  <si>
    <t>HUD maximum income limits can be found under Compliance and Monitoring on ADFA's website:</t>
  </si>
  <si>
    <t>HUD maximum LOW HOME and HIGH Home rents can be found under Compliance and Monitoring on ADFA's website:</t>
  </si>
  <si>
    <r>
      <t>Please describe "</t>
    </r>
    <r>
      <rPr>
        <b/>
        <u/>
        <sz val="11"/>
        <color rgb="FFFF0000"/>
        <rFont val="Calibri"/>
        <family val="2"/>
        <scheme val="minor"/>
      </rPr>
      <t>OTHER</t>
    </r>
    <r>
      <rPr>
        <b/>
        <sz val="11"/>
        <color rgb="FFFF0000"/>
        <rFont val="Calibri"/>
        <family val="2"/>
        <scheme val="minor"/>
      </rPr>
      <t>" expenses</t>
    </r>
  </si>
  <si>
    <r>
      <t xml:space="preserve">Attach copies of financing commitment letters or letters of interest from </t>
    </r>
    <r>
      <rPr>
        <b/>
        <u/>
        <sz val="11"/>
        <color rgb="FFFF0000"/>
        <rFont val="Calibri"/>
        <family val="2"/>
        <scheme val="minor"/>
      </rPr>
      <t>ALL</t>
    </r>
    <r>
      <rPr>
        <b/>
        <sz val="11"/>
        <color rgb="FFFF0000"/>
        <rFont val="Calibri"/>
        <family val="2"/>
        <scheme val="minor"/>
      </rPr>
      <t xml:space="preserve"> funding sources at TAB 4.</t>
    </r>
  </si>
  <si>
    <t>Please describe all "OTHER" costs</t>
  </si>
  <si>
    <t>non-refundable.  The Application fee must be included in TAB 2.  Make all checks payable to:  ARKANSAS DEVELOPMENT FINANCE AUTHORITY</t>
  </si>
  <si>
    <r>
      <t xml:space="preserve">Copy of Community Revitalization Plan with areas highlighted specifically addressing a need for </t>
    </r>
    <r>
      <rPr>
        <u/>
        <sz val="12"/>
        <color theme="1"/>
        <rFont val="Calibri"/>
        <family val="2"/>
        <scheme val="minor"/>
      </rPr>
      <t>affordable</t>
    </r>
    <r>
      <rPr>
        <sz val="12"/>
        <color theme="1"/>
        <rFont val="Calibri"/>
        <family val="2"/>
        <scheme val="minor"/>
      </rPr>
      <t xml:space="preserve"> rental housing</t>
    </r>
  </si>
  <si>
    <t>ADFA MULTIFAMILY HOUSING APPLICATION</t>
  </si>
  <si>
    <t xml:space="preserve">          B.</t>
  </si>
  <si>
    <t xml:space="preserve">          A.</t>
  </si>
  <si>
    <t>Extended Duration</t>
  </si>
  <si>
    <t>for instructions on submission of scoring and supporting documentation</t>
  </si>
  <si>
    <t>Refer to the Procedures for Awarding Points section of the Application Guidelines</t>
  </si>
  <si>
    <r>
      <rPr>
        <b/>
        <u/>
        <sz val="16"/>
        <color theme="1"/>
        <rFont val="Calibri"/>
        <family val="2"/>
        <scheme val="minor"/>
      </rPr>
      <t>X. ACQUISITION INFORMATION</t>
    </r>
    <r>
      <rPr>
        <sz val="16"/>
        <color theme="1"/>
        <rFont val="Calibri"/>
        <family val="2"/>
        <scheme val="minor"/>
      </rPr>
      <t xml:space="preserve">  </t>
    </r>
  </si>
  <si>
    <r>
      <t>Please describe all "</t>
    </r>
    <r>
      <rPr>
        <b/>
        <u/>
        <sz val="11"/>
        <color rgb="FFFF0000"/>
        <rFont val="Calibri"/>
        <family val="2"/>
        <scheme val="minor"/>
      </rPr>
      <t>OTHER</t>
    </r>
    <r>
      <rPr>
        <b/>
        <sz val="11"/>
        <color rgb="FFFF0000"/>
        <rFont val="Calibri"/>
        <family val="2"/>
        <scheme val="minor"/>
      </rPr>
      <t>" costs</t>
    </r>
  </si>
  <si>
    <t>acres.           OR</t>
  </si>
  <si>
    <t>square feet.</t>
  </si>
  <si>
    <t>Email:  Multifamily.Housing@arkansas.gov</t>
  </si>
  <si>
    <t>any building that is a part of the development at TAB 21.</t>
  </si>
  <si>
    <t>HUD Utility Schedule Model</t>
  </si>
  <si>
    <r>
      <t xml:space="preserve">Include a </t>
    </r>
    <r>
      <rPr>
        <b/>
        <u/>
        <sz val="12"/>
        <color rgb="FFFF0000"/>
        <rFont val="Calibri"/>
        <family val="2"/>
        <scheme val="minor"/>
      </rPr>
      <t>complete</t>
    </r>
    <r>
      <rPr>
        <b/>
        <sz val="12"/>
        <color rgb="FFFF0000"/>
        <rFont val="Calibri"/>
        <family val="2"/>
        <scheme val="minor"/>
      </rPr>
      <t xml:space="preserve"> tenant income audit for all rehabilitation developments at TAB 8.</t>
    </r>
  </si>
  <si>
    <t>eligibility with this Application per Guidelines I(C)(26).</t>
  </si>
  <si>
    <t>in TAB 20 for each member listed below, a completed Attachment F-1, "Conflict of Interest Acknowledgement"</t>
  </si>
  <si>
    <t>Submit Consulting Agreement at TAB 17</t>
  </si>
  <si>
    <t>Include Manager/Employee Unit(s)</t>
  </si>
  <si>
    <t xml:space="preserve"> Tax Credit Units</t>
  </si>
  <si>
    <t>Market Units</t>
  </si>
  <si>
    <t>The cost of purchase of the entire property may not exceed the appraised value.  ADFA utilizes the as-is, restricted market value as the appraised value.</t>
  </si>
  <si>
    <t>Legal Fee</t>
  </si>
  <si>
    <t>Average Cost per Sq. Ft.</t>
  </si>
  <si>
    <r>
      <t>Total Development Cost</t>
    </r>
    <r>
      <rPr>
        <b/>
        <sz val="12"/>
        <rFont val="Calibri"/>
        <family val="2"/>
        <scheme val="minor"/>
      </rPr>
      <t xml:space="preserve"> </t>
    </r>
    <r>
      <rPr>
        <b/>
        <sz val="12"/>
        <rFont val="Calibri"/>
        <family val="2"/>
      </rPr>
      <t>÷ T</t>
    </r>
    <r>
      <rPr>
        <b/>
        <sz val="12"/>
        <color theme="1"/>
        <rFont val="Calibri"/>
        <family val="2"/>
        <scheme val="minor"/>
      </rPr>
      <t>otal Sq.ft of Units</t>
    </r>
  </si>
  <si>
    <r>
      <t>Total Development Cost</t>
    </r>
    <r>
      <rPr>
        <b/>
        <sz val="12"/>
        <rFont val="Calibri"/>
        <family val="2"/>
        <scheme val="minor"/>
      </rPr>
      <t xml:space="preserve"> </t>
    </r>
    <r>
      <rPr>
        <b/>
        <sz val="12"/>
        <rFont val="Calibri"/>
        <family val="2"/>
      </rPr>
      <t xml:space="preserve">÷ Total Number </t>
    </r>
    <r>
      <rPr>
        <b/>
        <sz val="12"/>
        <color theme="1"/>
        <rFont val="Calibri"/>
        <family val="2"/>
        <scheme val="minor"/>
      </rPr>
      <t>of Units</t>
    </r>
  </si>
  <si>
    <t>[RESERVED.]</t>
  </si>
  <si>
    <t xml:space="preserve">If no, attach an Investor Letter from the Qualified Investor as defined in VIII(F) of the Guidelines for Reserving Volume Cap for Tax-Exempt Private Activity Bonds </t>
  </si>
  <si>
    <t>Pro Forma</t>
  </si>
  <si>
    <t>XXXI.</t>
  </si>
  <si>
    <t>XXXII.</t>
  </si>
  <si>
    <t>Development Team</t>
  </si>
  <si>
    <t>XXXI.  15-YEAR PRO-FORMA STATEMENT</t>
  </si>
  <si>
    <t xml:space="preserve">XXXII. DEVELOPMENT TEAM INFORMATION  </t>
  </si>
  <si>
    <t>(2) must materially participate in the development and operation of the development throughout the compliance period; and (3) not be affiliated with or</t>
  </si>
  <si>
    <t>ADFA Audited Score</t>
  </si>
  <si>
    <t>Final Score</t>
  </si>
  <si>
    <r>
      <t xml:space="preserve">Check </t>
    </r>
    <r>
      <rPr>
        <b/>
        <i/>
        <u/>
        <sz val="9"/>
        <rFont val="Calibri"/>
        <family val="2"/>
        <scheme val="minor"/>
      </rPr>
      <t>ONLY ONE</t>
    </r>
    <r>
      <rPr>
        <i/>
        <sz val="9"/>
        <rFont val="Calibri"/>
        <family val="2"/>
        <scheme val="minor"/>
      </rPr>
      <t xml:space="preserve"> box:</t>
    </r>
  </si>
  <si>
    <t>Check box if rehabilitation involves structures that are listed on National Register of Historic Places or have been determined to contribute to Registered Historic District</t>
  </si>
  <si>
    <t>Store contact name/phone number:</t>
  </si>
  <si>
    <t xml:space="preserve"> contact name/phone number:</t>
  </si>
  <si>
    <t>contact name/phone number:</t>
  </si>
  <si>
    <t>contact  name/phone number:</t>
  </si>
  <si>
    <t>Reason for deduction:</t>
  </si>
  <si>
    <t>Check box if period of affordability will be extended to 35 years or beyond</t>
  </si>
  <si>
    <t>Check box if development is located in a Qualified Census Tract and it contributes to a concerted community revitalization plan</t>
  </si>
  <si>
    <t xml:space="preserve"> BELOW FOR ADFA USE ONLY   - FOR ADFA USE ONLY  - Do Not Fill</t>
  </si>
  <si>
    <t>Past Performance Point Deduction</t>
  </si>
  <si>
    <t>Non-Compliance Point Deduction</t>
  </si>
  <si>
    <t>ADFA Score</t>
  </si>
  <si>
    <t xml:space="preserve">Each applicant for HOME funds will be required to meet a 25% non-federal matching requirement.  Applicants must structure their proposals based on the </t>
  </si>
  <si>
    <t>25% matching requirement and submit Attachment L, which is an itemization of all proposed match requirements and include in TAB 44.</t>
  </si>
  <si>
    <t>(Name under which development will do business, e.g., XYZ Apartments)</t>
  </si>
  <si>
    <t>(Name of entity that owns or will own the development)</t>
  </si>
  <si>
    <t>1 Commerce Way Suite 602</t>
  </si>
  <si>
    <t>Little Rock, Arkansas  72202</t>
  </si>
  <si>
    <t>III. PARTNERSHIP/LLC INFORMATION</t>
  </si>
  <si>
    <t>Number of units designated for Manager(s)/Employee(s) per IRS REVENUE RULING 92-61:</t>
  </si>
  <si>
    <t>Number of units designated for Manager(s)/Employee(s) per IRS REVENUE RULING 92-61 that will be non-revenue producing:</t>
  </si>
  <si>
    <t>Number of units designated for Manager(s)/Employee(s) per IRS REVENUE RULING 92-61 that will be market rate units:</t>
  </si>
  <si>
    <t>9% LIHTC Per-Unit Limit</t>
  </si>
  <si>
    <t>Average Cost per Unit*</t>
  </si>
  <si>
    <t>All Other New Constr</t>
  </si>
  <si>
    <t>Acq and/or Rehab</t>
  </si>
  <si>
    <t>List the maximum applicable affordable housing tax credit rents, as applicable, for the development location:</t>
  </si>
  <si>
    <t>70% of Area Median Income    (LIHTC)</t>
  </si>
  <si>
    <t>80% of Area Median Income    (LIHTC)</t>
  </si>
  <si>
    <t>40% of Area Median Income    (LIHTC)</t>
  </si>
  <si>
    <t>20% of Area Median Income    (LIHTC)</t>
  </si>
  <si>
    <t>imputed income limitation designated by the owner with respect to the respective unit, and the average of such designated limitations is 60% or less</t>
  </si>
  <si>
    <t>of area median income.</t>
  </si>
  <si>
    <t>130% Adjustment for high cost area (QCT, DDA)</t>
  </si>
  <si>
    <t xml:space="preserve">Architect/Engineer certification of unavoidable nonconformance </t>
  </si>
  <si>
    <t>Election to limit profit and overhead per Points Criteria Section 4</t>
  </si>
  <si>
    <t>Points Criteria 13 (if applicable)</t>
  </si>
  <si>
    <t>Total Development Cost Per Unit</t>
  </si>
  <si>
    <t>16-17 years</t>
  </si>
  <si>
    <t>less than 16 years</t>
  </si>
  <si>
    <t>17-18 years</t>
  </si>
  <si>
    <t>18-19 years</t>
  </si>
  <si>
    <t>19-20 years</t>
  </si>
  <si>
    <r>
      <t xml:space="preserve">Check </t>
    </r>
    <r>
      <rPr>
        <b/>
        <i/>
        <u/>
        <sz val="9"/>
        <color theme="1"/>
        <rFont val="Calibri"/>
        <family val="2"/>
        <scheme val="minor"/>
      </rPr>
      <t>ONLY ONE</t>
    </r>
    <r>
      <rPr>
        <i/>
        <sz val="9"/>
        <color theme="1"/>
        <rFont val="Calibri"/>
        <family val="2"/>
        <scheme val="minor"/>
      </rPr>
      <t xml:space="preserve"> box that indicates the number of years since previous LIHTC allocation</t>
    </r>
  </si>
  <si>
    <t>Profit and Overhead</t>
  </si>
  <si>
    <t>General Requirements 6% or less</t>
  </si>
  <si>
    <t>At least four occupied residential units within 0.5 miles of site boundry</t>
  </si>
  <si>
    <r>
      <t xml:space="preserve">Check box if special priority is given to households whose incomes are 30% or less of the area median income in at least 5% of the units.  </t>
    </r>
    <r>
      <rPr>
        <i/>
        <sz val="10"/>
        <color theme="1"/>
        <rFont val="Calibri"/>
        <family val="2"/>
        <scheme val="minor"/>
      </rPr>
      <t>Do not mark if property has more than 75% of the units receiving project based rental assistance (See Points Criteria 9)</t>
    </r>
  </si>
  <si>
    <t>Development is intended for eventual tenant ownership.  All  documentation in Points Criteria 10 must be provided</t>
  </si>
  <si>
    <r>
      <t xml:space="preserve">Calculate any points deducted for incompatible uses defined in Points Criteria 7 and select in the blue box </t>
    </r>
    <r>
      <rPr>
        <sz val="9"/>
        <rFont val="Calibri"/>
        <family val="2"/>
        <scheme val="minor"/>
      </rPr>
      <t>to the right, -2 o r -3.</t>
    </r>
    <r>
      <rPr>
        <sz val="9"/>
        <color theme="1"/>
        <rFont val="Calibri"/>
        <family val="2"/>
        <scheme val="minor"/>
      </rPr>
      <t>:</t>
    </r>
  </si>
  <si>
    <t xml:space="preserve">Single Family Detached </t>
  </si>
  <si>
    <t>Partnership/LLC Information</t>
  </si>
  <si>
    <t>At least 40% of the residential units in this development are rent-restricted and to be occupied by individuals whose income does not exceed the</t>
  </si>
  <si>
    <t>NHTF</t>
  </si>
  <si>
    <t>(For HOME or NHTF Applicants)  Number of Units that are 504 accessible:</t>
  </si>
  <si>
    <t>30 years</t>
  </si>
  <si>
    <t>NHTF Rents</t>
  </si>
  <si>
    <t>HOME Program/NHTF Applicants</t>
  </si>
  <si>
    <t>(supported by NHTF Funds)</t>
  </si>
  <si>
    <t xml:space="preserve">Rent/ </t>
  </si>
  <si>
    <t>NHTF UNITS:</t>
  </si>
  <si>
    <t>2nd Mortgage Debt Service-NHTF Funds (regardless of deferral)</t>
  </si>
  <si>
    <t>NHTF Debt Service</t>
  </si>
  <si>
    <t>The undersigned hereby agrees that, to the greatest extent feasible, and consistent with Arkansas and Federal Law, contracts for work to be performed in connection with any development funded by the Authority shall be made available and awarded to businesses, including but not limited to those in the fields of finance, consulting, design, architecture, marketing, construction, property management or maintenance, which are owned, in whole or in part, by minority individuals and/or women.</t>
  </si>
  <si>
    <t xml:space="preserve">The undersigned hereby agrees that any development under any program of the Authority shall be affirmatively marketed and available for occupancy by all persons regardless of race, color, national origin, religion, creed, sex, age, handicap, or family status.  The undersigned will document the actions taken affirmatively further fair housing. </t>
  </si>
  <si>
    <t>The undersigned is responsible for ensuring that the development complies with, as applicable, Title II of the National Affordable Housing Act of 1990 and the HOME Investment Partnerships Program regulations at 24 CFR Part 92-and/or Sections 1337 and 1338 of the Federal Housing Enterprises Financial Safety and Soundness Act of 1992, as amended, and the National Housing Trust Fund regulations at 24 CFR Part 93.  The undersigned is also responsible for ensuring that the development or program complies with administrative  rules that the Arkansas Development Finance Authority (the “Authority”) may promulgate to govern the Programs.  The undersigned hereby agrees that, to the greatest  extent feasible, opportunities for training and employment arising in connection with the planning and implementation of any development under any program of the Authority shall be given to minority individuals and women.</t>
  </si>
  <si>
    <t>Your signature will indicate your receipt of this statement and agreement to comply with the Authority’s equal employment opportunity and non-discrimination policies.  Your signature will also indicate your understanding that the Authority’s willingness to issue a commitment to you for HOME Program and/or NHTF funds is conditioned upon your agreement to comply with these policies.</t>
  </si>
  <si>
    <t>The undersigned hereby agrees that the undersigned is legally able to operate in the State of Arkansas and that the undersigned is in good standing with the Arkansas Secretary of State.</t>
  </si>
  <si>
    <t>The undersigned, as an essential part of the application for allocation for HOME Program and/or NHTF funds hereby certifies that the information contained herein is true to the best of the undersigned's knowledge and belief.  Falsification of information supplied in this Application may disqualify the development for HOME Program and NHTF funds.  The information given by the undersigned may be subject to verification by the Authority.</t>
  </si>
  <si>
    <t>The undersigned hereby agrees that the implementation of any development under any program of the Authority shall minimize the involuntary displacement of low-income households.  Your signature on this application indicates your receipt of this statement and your agreement to comply with the Authority's non-displacement in housing policy.  The undersigned further agrees to conform to the policy in every phase of the planning, implementation and operation.</t>
  </si>
  <si>
    <t xml:space="preserve">The undersigned agrees the taxpayer/owner will not apply for relief or submit a written request pursuant to Section 42(h)(6)(I) of the Internal Revenue Code, in that, the Authority </t>
  </si>
  <si>
    <t xml:space="preserve">will have no duty or obligation to present a “qualified contract” to the taxpayer/owner as contemplated in Sections 42(h)(6)(E)(i)(II) and 42(h)(6)(F) of the Internal Revenue Code. </t>
  </si>
  <si>
    <t>New Constr</t>
  </si>
  <si>
    <t>SAM.gov proof of registration</t>
  </si>
  <si>
    <t>****Developer and Consultant Fee total can be no more than 12.5% of the Net Development Costs, which is the Total</t>
  </si>
  <si>
    <t>SUMMARY CONSTRUCTION COST ESTIMATE</t>
  </si>
  <si>
    <t>Project:</t>
  </si>
  <si>
    <t>Date:</t>
  </si>
  <si>
    <t>Location:</t>
  </si>
  <si>
    <t>Contractor:</t>
  </si>
  <si>
    <t>Number of Units in Project:</t>
  </si>
  <si>
    <t>Description of Work</t>
  </si>
  <si>
    <t>Average Cost Per GSF</t>
  </si>
  <si>
    <t>Average Cost Per Unit</t>
  </si>
  <si>
    <t>Code</t>
  </si>
  <si>
    <t>Item</t>
  </si>
  <si>
    <t>Total Cost</t>
  </si>
  <si>
    <t>021-00</t>
  </si>
  <si>
    <t>Total Earth Work</t>
  </si>
  <si>
    <t>022-00</t>
  </si>
  <si>
    <t>Total Site Utilities</t>
  </si>
  <si>
    <t>023-00</t>
  </si>
  <si>
    <t>Total Roads And Walks</t>
  </si>
  <si>
    <t>024-00</t>
  </si>
  <si>
    <t>Total Site Improvements</t>
  </si>
  <si>
    <t>025-00</t>
  </si>
  <si>
    <t>Total Lawns and Planting</t>
  </si>
  <si>
    <t>026-00</t>
  </si>
  <si>
    <t>Total Unusual Site Conditions</t>
  </si>
  <si>
    <t>027-00</t>
  </si>
  <si>
    <t>Total Underground Construction</t>
  </si>
  <si>
    <t>028-00</t>
  </si>
  <si>
    <t>Total Demolition</t>
  </si>
  <si>
    <t>029-00</t>
  </si>
  <si>
    <t>Total Off-Site Improvements/Infrastructure</t>
  </si>
  <si>
    <t>030-00</t>
  </si>
  <si>
    <t>Total Concrete</t>
  </si>
  <si>
    <t>040-00</t>
  </si>
  <si>
    <t>Total Masonry</t>
  </si>
  <si>
    <t>050-00</t>
  </si>
  <si>
    <t>Total Metals</t>
  </si>
  <si>
    <t>060-00</t>
  </si>
  <si>
    <t>Total Carpentry</t>
  </si>
  <si>
    <t>071-00</t>
  </si>
  <si>
    <t>Total Waterproofing</t>
  </si>
  <si>
    <t>072-00</t>
  </si>
  <si>
    <t>Total Insulation</t>
  </si>
  <si>
    <t>073-00</t>
  </si>
  <si>
    <t>Total Roofing</t>
  </si>
  <si>
    <t>074-00</t>
  </si>
  <si>
    <t>Total Sheet Metal</t>
  </si>
  <si>
    <t>081-00</t>
  </si>
  <si>
    <t>Total Doors</t>
  </si>
  <si>
    <t>082-00</t>
  </si>
  <si>
    <t>Total Windows</t>
  </si>
  <si>
    <t>083-00</t>
  </si>
  <si>
    <t>Total Miscellaneous</t>
  </si>
  <si>
    <t>091-00</t>
  </si>
  <si>
    <t>Total Lath And Plaster</t>
  </si>
  <si>
    <t>092-00</t>
  </si>
  <si>
    <t>Total Drywall</t>
  </si>
  <si>
    <t>093-00</t>
  </si>
  <si>
    <t>Total Tile Work</t>
  </si>
  <si>
    <t>094-00</t>
  </si>
  <si>
    <t>Total Acoustical</t>
  </si>
  <si>
    <t>095-00</t>
  </si>
  <si>
    <t>Total Flooring</t>
  </si>
  <si>
    <t>096-00</t>
  </si>
  <si>
    <t>Total Painting and Decorating</t>
  </si>
  <si>
    <t>100-00</t>
  </si>
  <si>
    <t>Total Specialties</t>
  </si>
  <si>
    <t>111-00</t>
  </si>
  <si>
    <t>Total Special Equipment</t>
  </si>
  <si>
    <t>112-00</t>
  </si>
  <si>
    <t>Total Appliances</t>
  </si>
  <si>
    <t>121-00</t>
  </si>
  <si>
    <t>Total Draperies and Shades</t>
  </si>
  <si>
    <t>122-00</t>
  </si>
  <si>
    <t>Total Carpeting</t>
  </si>
  <si>
    <t>130-00</t>
  </si>
  <si>
    <t>Total Special Construction</t>
  </si>
  <si>
    <t>140-00</t>
  </si>
  <si>
    <t>Total Elevators</t>
  </si>
  <si>
    <t>151-00</t>
  </si>
  <si>
    <t>Total Plumbing</t>
  </si>
  <si>
    <t>152-00</t>
  </si>
  <si>
    <t>Total HVAC</t>
  </si>
  <si>
    <t>160-00</t>
  </si>
  <si>
    <t>Total Electric</t>
  </si>
  <si>
    <t>170-00</t>
  </si>
  <si>
    <t>Total Modules</t>
  </si>
  <si>
    <t>180-00</t>
  </si>
  <si>
    <t>Miscellaneous</t>
  </si>
  <si>
    <t>Subtotal: Net Construction Costs</t>
  </si>
  <si>
    <t>190-00</t>
  </si>
  <si>
    <r>
      <t>Net Construction Costs</t>
    </r>
    <r>
      <rPr>
        <i/>
        <sz val="10"/>
        <rFont val="Times New Roman"/>
        <family val="1"/>
      </rPr>
      <t xml:space="preserve"> (from above)</t>
    </r>
  </si>
  <si>
    <t>010-00</t>
  </si>
  <si>
    <t>General Requirements *</t>
  </si>
  <si>
    <t>200-00</t>
  </si>
  <si>
    <t>Contractor Overhead **</t>
  </si>
  <si>
    <t>210-00</t>
  </si>
  <si>
    <t>220-00</t>
  </si>
  <si>
    <t>Contractor Profit ***</t>
  </si>
  <si>
    <t>230-00</t>
  </si>
  <si>
    <t>240-00</t>
  </si>
  <si>
    <t>Total Construction Costs</t>
  </si>
  <si>
    <r>
      <t xml:space="preserve">* </t>
    </r>
    <r>
      <rPr>
        <u/>
        <sz val="10"/>
        <rFont val="Times New Roman"/>
        <family val="1"/>
      </rPr>
      <t>General Requirements</t>
    </r>
    <r>
      <rPr>
        <sz val="11"/>
        <color theme="1"/>
        <rFont val="Calibri"/>
        <family val="2"/>
        <scheme val="minor"/>
      </rPr>
      <t xml:space="preserve"> - Percentage is Net Construction Costs less Line 029-00: Off-Site Improvements/Infrastructure</t>
    </r>
  </si>
  <si>
    <r>
      <t xml:space="preserve">** </t>
    </r>
    <r>
      <rPr>
        <u/>
        <sz val="10"/>
        <color indexed="8"/>
        <rFont val="Times New Roman"/>
        <family val="1"/>
      </rPr>
      <t>Contractor Overhead</t>
    </r>
    <r>
      <rPr>
        <sz val="10"/>
        <color indexed="8"/>
        <rFont val="Times New Roman"/>
        <family val="1"/>
      </rPr>
      <t xml:space="preserve"> - Percentage is Net Construction Costs less Line 029-00: Off-Site Improvements/Infrastructure plus General Requirements </t>
    </r>
  </si>
  <si>
    <r>
      <t xml:space="preserve">*** </t>
    </r>
    <r>
      <rPr>
        <u/>
        <sz val="10"/>
        <color indexed="8"/>
        <rFont val="Times New Roman"/>
        <family val="1"/>
      </rPr>
      <t>Contractor Profit</t>
    </r>
    <r>
      <rPr>
        <sz val="10"/>
        <color indexed="8"/>
        <rFont val="Times New Roman"/>
        <family val="1"/>
      </rPr>
      <t xml:space="preserve"> - Percentage is Net Construction Costs less Line 029-00: Off-Site Improvements/Infrastructure plus General Requirements </t>
    </r>
  </si>
  <si>
    <t>Average Cost Per NRSF</t>
  </si>
  <si>
    <t>Net Rentable Sq Footage in Project:</t>
  </si>
  <si>
    <t>Tenant Selection Plan</t>
  </si>
  <si>
    <t>Development will provide for Supportive Housing for disabled persons (as defined in Section I(A) of the Guidelines) with at least 20% of the units for such special needs tenants</t>
  </si>
  <si>
    <t>Check all boxes that apply(1 POINT EACH OR 5 POINTS FOR ALL 3)</t>
  </si>
  <si>
    <t>10% of total units at 50% AMI</t>
  </si>
  <si>
    <t>Enter the AOI score(including decimals) for the address of the proposed development</t>
  </si>
  <si>
    <r>
      <t xml:space="preserve">Check </t>
    </r>
    <r>
      <rPr>
        <b/>
        <i/>
        <u/>
        <sz val="9"/>
        <color theme="1"/>
        <rFont val="Calibri"/>
        <family val="2"/>
        <scheme val="minor"/>
      </rPr>
      <t>ONLY ONE</t>
    </r>
    <r>
      <rPr>
        <i/>
        <sz val="9"/>
        <color theme="1"/>
        <rFont val="Calibri"/>
        <family val="2"/>
        <scheme val="minor"/>
      </rPr>
      <t xml:space="preserve"> box that indicates the TDC per unit</t>
    </r>
  </si>
  <si>
    <t>Energy Efficiency/Air Quality</t>
  </si>
  <si>
    <t>Install HVAC system with SEER 16 or above</t>
  </si>
  <si>
    <t>Check each box for the categories selected (maximum 5 points)</t>
  </si>
  <si>
    <t>Install ceiling insulation rated R-44 or above</t>
  </si>
  <si>
    <t>Air Sealing Package</t>
  </si>
  <si>
    <t>Advanced Framing Techniques Implemented (See  QAP for specifics)</t>
  </si>
  <si>
    <t>Income Targeting (does NOT include HOME or NHTF units)</t>
  </si>
  <si>
    <t>% (see below)</t>
  </si>
  <si>
    <t>Unique Entity ID (UEI) Number</t>
  </si>
  <si>
    <t>Acquisition/Rehab with New Construction</t>
  </si>
  <si>
    <t>The Application and Attachments must also be submitted through the ADFA Programs Portal. Please click below to access the ADFA portal.</t>
  </si>
  <si>
    <t>EA Form [for projects involving (1) new construction of more than 4 units or (2) substantial rehabilitation - defined as</t>
  </si>
  <si>
    <t>CEST Form [for projects involving (1) new construction of 1-4 units or (2) rehabilitation that meets the requirements stated</t>
  </si>
  <si>
    <t>*may not exceed $245,000 for 4% LIHTC/tax-exempt bond projects</t>
  </si>
  <si>
    <t>Air handler and Ductwork installed within Conditioned Space Volume</t>
  </si>
  <si>
    <t>$200,000-209,999</t>
  </si>
  <si>
    <t>$210,000-219,999</t>
  </si>
  <si>
    <t>Development County</t>
  </si>
  <si>
    <t>Election to serve very low-income households per Points Criteria Section 11</t>
  </si>
  <si>
    <t>Description how eventual tenant ownership will be achieved and requirements of Points Criteria Section 12</t>
  </si>
  <si>
    <t>$220,000-229,999</t>
  </si>
  <si>
    <t>Contractor Profit 8% or less</t>
  </si>
  <si>
    <t>Contractor's overhead 3% or less</t>
  </si>
  <si>
    <t xml:space="preserve">School, daycare or education center within 3/5 miles. (do not mark if 100% elderly only property) </t>
  </si>
  <si>
    <t>Book lending Public  Library within 3/5 miles.</t>
  </si>
  <si>
    <t>Public Park or Green Space within 3/5 miles</t>
  </si>
  <si>
    <t>Pharmacy or Drug Store within 3/5 miles.</t>
  </si>
  <si>
    <t>Grocery Store or Supermarket within 3 miles(urban site) or 5 miles(rural site).</t>
  </si>
  <si>
    <t>Senior center or facility offering daily senior services within 3/5 miles (100% elderly property)</t>
  </si>
  <si>
    <t>Hospital, health clinic or medical doctor's office (with general practitioner) within 3/5 miles:</t>
  </si>
  <si>
    <t>Public transportation within 3/5 miles.</t>
  </si>
  <si>
    <t>Access to designated pedestrian trails within 3/5 miles.</t>
  </si>
  <si>
    <t>less than $200,000</t>
  </si>
  <si>
    <t>$230,000-239,999</t>
  </si>
  <si>
    <t>$240,000-249,999</t>
  </si>
  <si>
    <t>$250,000 and above</t>
  </si>
  <si>
    <t>Install Windows with .35 u-factor/.30 SHGC</t>
  </si>
  <si>
    <t>Application continued…</t>
  </si>
  <si>
    <t>Date Application Revised:</t>
  </si>
  <si>
    <t>the required term of LIHTC or HOME/NHTF Program affordability.</t>
  </si>
  <si>
    <t xml:space="preserve">**HOME ONLY:  Refer to the Rent Limits for your area provided at the website listed above and compare the FMR number and the 65% figure.  Enter  </t>
  </si>
  <si>
    <t>the lower of these two numbers in this column.</t>
  </si>
  <si>
    <t>Replacement Reserves (minimum $300/unit)</t>
  </si>
  <si>
    <r>
      <t>Tenant Income Audit and Relocation Plan (Rehab</t>
    </r>
    <r>
      <rPr>
        <sz val="12"/>
        <rFont val="Calibri"/>
        <family val="2"/>
        <scheme val="minor"/>
      </rPr>
      <t xml:space="preserve">ilitation Developments </t>
    </r>
    <r>
      <rPr>
        <sz val="12"/>
        <color theme="1"/>
        <rFont val="Calibri"/>
        <family val="2"/>
        <scheme val="minor"/>
      </rPr>
      <t>Only)</t>
    </r>
  </si>
  <si>
    <t>Design Standards Manual for New Construction and Rehabilitation</t>
  </si>
  <si>
    <t>Site Plan, ALTA/NSPS Survey, and Topographic Survey (HOME/NHTF Applicants only)</t>
  </si>
  <si>
    <t>Architect/Engineer certification that development will comply with ADFA's "Design Standards for N/C and Rehab"</t>
  </si>
  <si>
    <t>Owner’s certification that proposed development will be developed in accordance with ADFA's "Design Standards</t>
  </si>
  <si>
    <t>for N/C and Rehab" and in accordance with all representations made to ADFA</t>
  </si>
  <si>
    <t>Design Standards checklist, completed and certified by Architect or Engineer</t>
  </si>
  <si>
    <t>Election to reserve at least 20% of the units for supportive housing for disabled &amp; requirements of Points Criteria Section 2</t>
  </si>
  <si>
    <t>2020 Census Tract Map by Address</t>
  </si>
  <si>
    <t>Financial Statements of Members, Partners, and Shareholders of General Partner or Managing Member</t>
  </si>
  <si>
    <t>Copy of bid proposals or the results of bid proposals (if applicable for Non-Profit developments)</t>
  </si>
  <si>
    <t>Copy of “NOTICE TO BID” advertisement, as applicable for Non-Profits</t>
  </si>
  <si>
    <t>Submitted with Application (HOME and NHTF applicants only)</t>
  </si>
  <si>
    <t>Will submit by Carryover Application deadline (LIHTC only)</t>
  </si>
  <si>
    <t>HOME Program Match Guidance HUD CPD 97-03</t>
  </si>
  <si>
    <t>rehabilitation that does not meet the requirements in 24 CFR 58.35(a)] (Attachment B)(include supporting documentation)</t>
  </si>
  <si>
    <t>in 24 CFR 58.2(a)] (Attachment B)(include supporting documentation)</t>
  </si>
  <si>
    <t>ADFA Programs Portal</t>
  </si>
  <si>
    <t>Buy America Preference Checklist - HUD Exchange</t>
  </si>
  <si>
    <r>
      <t xml:space="preserve">Criminal Background and Disclosure Form –  for each Development Team Member (Attachment A) </t>
    </r>
    <r>
      <rPr>
        <u/>
        <sz val="12"/>
        <color rgb="FF008080"/>
        <rFont val="Calibri"/>
        <family val="2"/>
        <scheme val="minor"/>
      </rPr>
      <t xml:space="preserve">  </t>
    </r>
  </si>
  <si>
    <t>Design Standards checklist, certified by General Contractor</t>
  </si>
  <si>
    <t>OR</t>
  </si>
  <si>
    <t>Single Family Housing</t>
  </si>
  <si>
    <t>44.</t>
  </si>
  <si>
    <t>Build America, Buy America (BABA)</t>
  </si>
  <si>
    <t>BABA Requested Waivers Sent to HUD</t>
  </si>
  <si>
    <t>BABA Verification of Qualified Products</t>
  </si>
  <si>
    <t>Lead Based Paint Clearance Documentation and Remediation (HOME/NHTF Rehab Only)</t>
  </si>
  <si>
    <t>Lead-Free Pipes Verification Documentation ( NHTF Rehab Only)</t>
  </si>
  <si>
    <r>
      <t>Start with TAB 47 for attachments not specified</t>
    </r>
    <r>
      <rPr>
        <b/>
        <sz val="12"/>
        <rFont val="Calibri"/>
        <family val="2"/>
        <scheme val="minor"/>
      </rPr>
      <t>, and list below:</t>
    </r>
  </si>
  <si>
    <t>47 through</t>
  </si>
  <si>
    <t>45.</t>
  </si>
  <si>
    <t>46.</t>
  </si>
  <si>
    <t>BABA Applicability Checklist</t>
  </si>
  <si>
    <t>Election to extend LIHTC affordability period to 35 years or beyond per Points Criteria Section 12</t>
  </si>
  <si>
    <t>AOI 2025-2026</t>
  </si>
  <si>
    <t>AOI 2025-2026 score</t>
  </si>
  <si>
    <t>20% of total units at 50% AMI</t>
  </si>
  <si>
    <r>
      <t>Check</t>
    </r>
    <r>
      <rPr>
        <b/>
        <i/>
        <sz val="9"/>
        <color theme="1"/>
        <rFont val="Calibri"/>
        <family val="2"/>
        <scheme val="minor"/>
      </rPr>
      <t xml:space="preserve"> ONLY ONE BOX</t>
    </r>
    <r>
      <rPr>
        <i/>
        <sz val="9"/>
        <color theme="1"/>
        <rFont val="Calibri"/>
        <family val="2"/>
        <scheme val="minor"/>
      </rPr>
      <t xml:space="preserve"> that indicate the Income Targeting selected by applicant</t>
    </r>
  </si>
  <si>
    <t>Check box if development is located in a County that has not had 9% LIHTC award for 10 yr.</t>
  </si>
  <si>
    <r>
      <t xml:space="preserve">Check all applicable boxes </t>
    </r>
    <r>
      <rPr>
        <b/>
        <u/>
        <sz val="10"/>
        <color theme="1"/>
        <rFont val="Calibri"/>
        <family val="2"/>
        <scheme val="minor"/>
      </rPr>
      <t>AND</t>
    </r>
    <r>
      <rPr>
        <sz val="10"/>
        <color theme="1"/>
        <rFont val="Calibri"/>
        <family val="2"/>
        <scheme val="minor"/>
      </rPr>
      <t xml:space="preserve"> list amenity and phone number for each selected item</t>
    </r>
  </si>
  <si>
    <t>Extended  Duration or Tenant Ownership or Rehab of Existing Affordable Housing</t>
  </si>
  <si>
    <t xml:space="preserve">          C.</t>
  </si>
  <si>
    <t>Acquisition/Rehabilitation of an Existing, Operating, Affordable Housing Development</t>
  </si>
  <si>
    <t>Acquisition/Rehab</t>
  </si>
  <si>
    <t>ADFA CNA Pre-Approval Letter</t>
  </si>
  <si>
    <t>Land Appraisal - (HOME / NHTF requirement)</t>
  </si>
  <si>
    <t>2026 MULTIFAMILY HOUSING APPLICATION</t>
  </si>
  <si>
    <t>, 2026.</t>
  </si>
  <si>
    <t>https://adfa.arkansas.gov/compliance-and-monitoring/</t>
  </si>
  <si>
    <t>I, the undersigned, do hereby certify that the foregoing projected annual expense information and projected income information are complete</t>
  </si>
  <si>
    <t xml:space="preserve">and accurate estimates of all expenses and income projected for the proposed development, to the best of my knowledge and belief.  I </t>
  </si>
  <si>
    <t>acknowledge that intentional or negligent misrepresentation of the foregoing information is a basis for rejection of the Application for Housing</t>
  </si>
  <si>
    <t>Credits, suspension from the program, or other action by the ADFA Board of Directors.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</si>
</sst>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000_);\(0.0000\)"/>
    <numFmt numFmtId="168" formatCode="0.0000"/>
    <numFmt numFmtId="169" formatCode="00000"/>
    <numFmt numFmtId="170" formatCode="[&lt;=9999999]###\-####;\(###\)\ ###\-####"/>
    <numFmt numFmtId="171" formatCode="[$-409]mmmm\ d\,\ yyyy;@"/>
    <numFmt numFmtId="172" formatCode="&quot;$&quot;#,##0.00"/>
    <numFmt numFmtId="173" formatCode="&quot;$&quot;#,##0"/>
    <numFmt numFmtId="174" formatCode="_([$$-409]* #,##0_);_([$$-409]* \(#,##0\);_([$$-409]* &quot;-&quot;??_);_(@_)"/>
  </numFmts>
  <fonts count="105"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sz val="12"/>
      <color theme="1"/>
      <name val="Times New Roman"/>
      <family val="1"/>
    </font>
    <font>
      <b/>
      <sz val="12"/>
      <color theme="1"/>
      <name val="Times New Roman"/>
      <family val="1"/>
    </font>
    <font>
      <b/>
      <u/>
      <sz val="12"/>
      <color theme="1"/>
      <name val="Times New Roman"/>
      <family val="1"/>
    </font>
    <font>
      <u/>
      <sz val="12"/>
      <color rgb="FF008080"/>
      <name val="Times New Roman"/>
      <family val="1"/>
    </font>
    <font>
      <u/>
      <sz val="11"/>
      <color theme="1"/>
      <name val="Calibri"/>
      <family val="2"/>
      <scheme val="minor"/>
    </font>
    <font>
      <sz val="11"/>
      <name val="Calibri"/>
      <family val="2"/>
      <scheme val="minor"/>
    </font>
    <font>
      <b/>
      <sz val="10"/>
      <name val="Times New Roman"/>
      <family val="1"/>
    </font>
    <font>
      <b/>
      <sz val="11"/>
      <name val="Calibri"/>
      <family val="2"/>
      <scheme val="minor"/>
    </font>
    <font>
      <sz val="12"/>
      <color theme="1"/>
      <name val="Calibri"/>
      <family val="2"/>
      <scheme val="minor"/>
    </font>
    <font>
      <b/>
      <u/>
      <sz val="15"/>
      <color theme="1"/>
      <name val="Times New Roman"/>
      <family val="1"/>
    </font>
    <font>
      <b/>
      <u/>
      <sz val="10"/>
      <color rgb="FF008080"/>
      <name val="Times New Roman"/>
      <family val="1"/>
    </font>
    <font>
      <u/>
      <sz val="11"/>
      <color theme="10"/>
      <name val="Calibri"/>
      <family val="2"/>
    </font>
    <font>
      <sz val="11"/>
      <color rgb="FFFF0000"/>
      <name val="Calibri"/>
      <family val="2"/>
      <scheme val="minor"/>
    </font>
    <font>
      <sz val="10"/>
      <name val="Arial"/>
      <family val="2"/>
    </font>
    <font>
      <b/>
      <sz val="11"/>
      <color rgb="FF000000"/>
      <name val="Calibri"/>
      <family val="2"/>
      <scheme val="minor"/>
    </font>
    <font>
      <sz val="10"/>
      <color theme="1"/>
      <name val="Calibri"/>
      <family val="2"/>
      <scheme val="minor"/>
    </font>
    <font>
      <b/>
      <u/>
      <sz val="12"/>
      <color theme="1"/>
      <name val="Calibri"/>
      <family val="2"/>
      <scheme val="minor"/>
    </font>
    <font>
      <sz val="12"/>
      <name val="Calibri"/>
      <family val="2"/>
      <scheme val="minor"/>
    </font>
    <font>
      <sz val="8"/>
      <color indexed="81"/>
      <name val="Tahoma"/>
      <family val="2"/>
    </font>
    <font>
      <b/>
      <sz val="8"/>
      <color indexed="81"/>
      <name val="Tahoma"/>
      <family val="2"/>
    </font>
    <font>
      <u/>
      <sz val="11"/>
      <color rgb="FFFF0000"/>
      <name val="Calibri"/>
      <family val="2"/>
      <scheme val="minor"/>
    </font>
    <font>
      <b/>
      <sz val="12"/>
      <color theme="1"/>
      <name val="Calibri"/>
      <family val="2"/>
      <scheme val="minor"/>
    </font>
    <font>
      <b/>
      <sz val="12"/>
      <name val="Calibri"/>
      <family val="2"/>
      <scheme val="minor"/>
    </font>
    <font>
      <sz val="11"/>
      <color theme="0"/>
      <name val="Calibri"/>
      <family val="2"/>
      <scheme val="minor"/>
    </font>
    <font>
      <b/>
      <sz val="16"/>
      <color theme="1"/>
      <name val="Calibri"/>
      <family val="2"/>
      <scheme val="minor"/>
    </font>
    <font>
      <b/>
      <sz val="12"/>
      <color rgb="FFFF0000"/>
      <name val="Calibri"/>
      <family val="2"/>
      <scheme val="minor"/>
    </font>
    <font>
      <b/>
      <u/>
      <sz val="14"/>
      <color theme="1"/>
      <name val="Calibri"/>
      <family val="2"/>
      <scheme val="minor"/>
    </font>
    <font>
      <b/>
      <sz val="14"/>
      <color theme="1"/>
      <name val="Calibri"/>
      <family val="2"/>
      <scheme val="minor"/>
    </font>
    <font>
      <b/>
      <sz val="10"/>
      <color theme="1"/>
      <name val="Calibri"/>
      <family val="2"/>
      <scheme val="minor"/>
    </font>
    <font>
      <b/>
      <sz val="36"/>
      <color theme="1"/>
      <name val="Calibri"/>
      <family val="2"/>
      <scheme val="minor"/>
    </font>
    <font>
      <b/>
      <u/>
      <sz val="16"/>
      <color theme="1"/>
      <name val="Calibri"/>
      <family val="2"/>
      <scheme val="minor"/>
    </font>
    <font>
      <b/>
      <u/>
      <sz val="14"/>
      <name val="Calibri"/>
      <family val="2"/>
      <scheme val="minor"/>
    </font>
    <font>
      <b/>
      <sz val="14"/>
      <name val="Calibri"/>
      <family val="2"/>
      <scheme val="minor"/>
    </font>
    <font>
      <b/>
      <sz val="10"/>
      <name val="Calibri"/>
      <family val="2"/>
      <scheme val="minor"/>
    </font>
    <font>
      <b/>
      <u/>
      <sz val="12"/>
      <color rgb="FFFF0000"/>
      <name val="Calibri"/>
      <family val="2"/>
      <scheme val="minor"/>
    </font>
    <font>
      <u/>
      <sz val="12"/>
      <name val="Calibri"/>
      <family val="2"/>
      <scheme val="minor"/>
    </font>
    <font>
      <u/>
      <sz val="12"/>
      <color theme="1"/>
      <name val="Calibri"/>
      <family val="2"/>
      <scheme val="minor"/>
    </font>
    <font>
      <b/>
      <u/>
      <sz val="12"/>
      <name val="Calibri"/>
      <family val="2"/>
      <scheme val="minor"/>
    </font>
    <font>
      <u/>
      <sz val="12"/>
      <color rgb="FF008080"/>
      <name val="Calibri"/>
      <family val="2"/>
      <scheme val="minor"/>
    </font>
    <font>
      <strike/>
      <sz val="12"/>
      <color rgb="FFFF0000"/>
      <name val="Calibri"/>
      <family val="2"/>
      <scheme val="minor"/>
    </font>
    <font>
      <sz val="12"/>
      <color rgb="FFFF0000"/>
      <name val="Calibri"/>
      <family val="2"/>
      <scheme val="minor"/>
    </font>
    <font>
      <b/>
      <strike/>
      <sz val="12"/>
      <color rgb="FFFF0000"/>
      <name val="Calibri"/>
      <family val="2"/>
      <scheme val="minor"/>
    </font>
    <font>
      <b/>
      <u/>
      <sz val="12"/>
      <color rgb="FF008080"/>
      <name val="Calibri"/>
      <family val="2"/>
      <scheme val="minor"/>
    </font>
    <font>
      <b/>
      <u/>
      <sz val="10"/>
      <color theme="1"/>
      <name val="Calibri"/>
      <family val="2"/>
      <scheme val="minor"/>
    </font>
    <font>
      <sz val="14"/>
      <color theme="1"/>
      <name val="Calibri"/>
      <family val="2"/>
      <scheme val="minor"/>
    </font>
    <font>
      <u/>
      <sz val="12"/>
      <color theme="10"/>
      <name val="Calibri"/>
      <family val="2"/>
      <scheme val="minor"/>
    </font>
    <font>
      <b/>
      <u/>
      <sz val="11"/>
      <color theme="1"/>
      <name val="Calibri"/>
      <family val="2"/>
      <scheme val="minor"/>
    </font>
    <font>
      <b/>
      <u/>
      <sz val="9"/>
      <color theme="1"/>
      <name val="Calibri"/>
      <family val="2"/>
      <scheme val="minor"/>
    </font>
    <font>
      <b/>
      <u/>
      <sz val="15"/>
      <color rgb="FFFF0000"/>
      <name val="Calibri"/>
      <family val="2"/>
      <scheme val="minor"/>
    </font>
    <font>
      <b/>
      <sz val="11"/>
      <color rgb="FFFF0000"/>
      <name val="Calibri"/>
      <family val="2"/>
      <scheme val="minor"/>
    </font>
    <font>
      <b/>
      <u/>
      <sz val="11"/>
      <color rgb="FFFF0000"/>
      <name val="Calibri"/>
      <family val="2"/>
      <scheme val="minor"/>
    </font>
    <font>
      <b/>
      <sz val="10"/>
      <color rgb="FF000000"/>
      <name val="Calibri"/>
      <family val="2"/>
      <scheme val="minor"/>
    </font>
    <font>
      <sz val="10"/>
      <color rgb="FFFF0000"/>
      <name val="Calibri"/>
      <family val="2"/>
      <scheme val="minor"/>
    </font>
    <font>
      <b/>
      <sz val="15"/>
      <color theme="1"/>
      <name val="Calibri"/>
      <family val="2"/>
      <scheme val="minor"/>
    </font>
    <font>
      <sz val="16"/>
      <color theme="1"/>
      <name val="Calibri"/>
      <family val="2"/>
      <scheme val="minor"/>
    </font>
    <font>
      <b/>
      <sz val="12"/>
      <color rgb="FF000000"/>
      <name val="Calibri"/>
      <family val="2"/>
      <scheme val="minor"/>
    </font>
    <font>
      <b/>
      <sz val="12"/>
      <color rgb="FF008080"/>
      <name val="Calibri"/>
      <family val="2"/>
      <scheme val="minor"/>
    </font>
    <font>
      <b/>
      <sz val="10"/>
      <color rgb="FFFF0000"/>
      <name val="Calibri"/>
      <family val="2"/>
      <scheme val="minor"/>
    </font>
    <font>
      <u/>
      <sz val="10"/>
      <color theme="1"/>
      <name val="Calibri"/>
      <family val="2"/>
      <scheme val="minor"/>
    </font>
    <font>
      <sz val="10"/>
      <name val="Calibri"/>
      <family val="2"/>
      <scheme val="minor"/>
    </font>
    <font>
      <sz val="11"/>
      <color rgb="FF008080"/>
      <name val="Calibri"/>
      <family val="2"/>
      <scheme val="minor"/>
    </font>
    <font>
      <sz val="10"/>
      <color rgb="FF008080"/>
      <name val="Calibri"/>
      <family val="2"/>
      <scheme val="minor"/>
    </font>
    <font>
      <strike/>
      <sz val="10"/>
      <color rgb="FFFF0000"/>
      <name val="Calibri"/>
      <family val="2"/>
      <scheme val="minor"/>
    </font>
    <font>
      <sz val="10"/>
      <color theme="10"/>
      <name val="Calibri"/>
      <family val="2"/>
      <scheme val="minor"/>
    </font>
    <font>
      <b/>
      <i/>
      <u/>
      <sz val="12"/>
      <color rgb="FFFF0000"/>
      <name val="Calibri"/>
      <family val="2"/>
      <scheme val="minor"/>
    </font>
    <font>
      <sz val="12"/>
      <color theme="0"/>
      <name val="Calibri"/>
      <family val="2"/>
      <scheme val="minor"/>
    </font>
    <font>
      <sz val="12"/>
      <color rgb="FF000000"/>
      <name val="Calibri"/>
      <family val="2"/>
      <scheme val="minor"/>
    </font>
    <font>
      <sz val="12"/>
      <color theme="4" tint="0.79998168889431442"/>
      <name val="Calibri"/>
      <family val="2"/>
      <scheme val="minor"/>
    </font>
    <font>
      <u/>
      <sz val="10"/>
      <color rgb="FF000000"/>
      <name val="Calibri"/>
      <family val="2"/>
      <scheme val="minor"/>
    </font>
    <font>
      <b/>
      <i/>
      <u/>
      <sz val="16"/>
      <color theme="1"/>
      <name val="Calibri"/>
      <family val="2"/>
      <scheme val="minor"/>
    </font>
    <font>
      <b/>
      <u/>
      <sz val="16"/>
      <color rgb="FFFF0000"/>
      <name val="Calibri"/>
      <family val="2"/>
      <scheme val="minor"/>
    </font>
    <font>
      <b/>
      <u/>
      <sz val="16"/>
      <name val="Calibri"/>
      <family val="2"/>
      <scheme val="minor"/>
    </font>
    <font>
      <b/>
      <u/>
      <sz val="16"/>
      <color rgb="FF000000"/>
      <name val="Calibri"/>
      <family val="2"/>
      <scheme val="minor"/>
    </font>
    <font>
      <sz val="9"/>
      <color indexed="81"/>
      <name val="Tahoma"/>
      <family val="2"/>
    </font>
    <font>
      <b/>
      <sz val="9"/>
      <color indexed="81"/>
      <name val="Tahoma"/>
      <family val="2"/>
    </font>
    <font>
      <b/>
      <i/>
      <sz val="8"/>
      <color theme="1"/>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i/>
      <sz val="10"/>
      <color theme="1"/>
      <name val="Calibri"/>
      <family val="2"/>
      <scheme val="minor"/>
    </font>
    <font>
      <b/>
      <i/>
      <sz val="10"/>
      <color rgb="FFFF0000"/>
      <name val="Calibri"/>
      <family val="2"/>
      <scheme val="minor"/>
    </font>
    <font>
      <i/>
      <sz val="12"/>
      <name val="Calibri"/>
      <family val="2"/>
      <scheme val="minor"/>
    </font>
    <font>
      <sz val="9"/>
      <color theme="0"/>
      <name val="Calibri"/>
      <family val="2"/>
      <scheme val="minor"/>
    </font>
    <font>
      <sz val="9"/>
      <name val="Calibri"/>
      <family val="2"/>
      <scheme val="minor"/>
    </font>
    <font>
      <b/>
      <u/>
      <sz val="15"/>
      <color theme="1"/>
      <name val="Calibri"/>
      <family val="2"/>
      <scheme val="minor"/>
    </font>
    <font>
      <strike/>
      <sz val="12"/>
      <color theme="1"/>
      <name val="Calibri"/>
      <family val="2"/>
      <scheme val="minor"/>
    </font>
    <font>
      <b/>
      <strike/>
      <u/>
      <sz val="12"/>
      <color theme="1"/>
      <name val="Calibri"/>
      <family val="2"/>
      <scheme val="minor"/>
    </font>
    <font>
      <strike/>
      <sz val="11"/>
      <color theme="1"/>
      <name val="Calibri"/>
      <family val="2"/>
      <scheme val="minor"/>
    </font>
    <font>
      <b/>
      <sz val="12"/>
      <name val="Calibri"/>
      <family val="2"/>
    </font>
    <font>
      <i/>
      <sz val="9"/>
      <name val="Calibri"/>
      <family val="2"/>
      <scheme val="minor"/>
    </font>
    <font>
      <b/>
      <i/>
      <u/>
      <sz val="9"/>
      <name val="Calibri"/>
      <family val="2"/>
      <scheme val="minor"/>
    </font>
    <font>
      <i/>
      <sz val="9"/>
      <color theme="1"/>
      <name val="Calibri"/>
      <family val="2"/>
      <scheme val="minor"/>
    </font>
    <font>
      <b/>
      <i/>
      <u/>
      <sz val="9"/>
      <color theme="1"/>
      <name val="Calibri"/>
      <family val="2"/>
      <scheme val="minor"/>
    </font>
    <font>
      <i/>
      <sz val="10"/>
      <color theme="1"/>
      <name val="Calibri"/>
      <family val="2"/>
      <scheme val="minor"/>
    </font>
    <font>
      <b/>
      <i/>
      <sz val="10"/>
      <name val="Times New Roman"/>
      <family val="1"/>
    </font>
    <font>
      <i/>
      <sz val="10"/>
      <name val="Times New Roman"/>
      <family val="1"/>
    </font>
    <font>
      <u/>
      <sz val="10"/>
      <name val="Times New Roman"/>
      <family val="1"/>
    </font>
    <font>
      <sz val="10"/>
      <color theme="1"/>
      <name val="Times New Roman"/>
      <family val="1"/>
    </font>
    <font>
      <u/>
      <sz val="10"/>
      <color indexed="8"/>
      <name val="Times New Roman"/>
      <family val="1"/>
    </font>
    <font>
      <sz val="10"/>
      <color indexed="8"/>
      <name val="Times New Roman"/>
      <family val="1"/>
    </font>
    <font>
      <b/>
      <i/>
      <sz val="9"/>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indexed="2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theme="0"/>
      </left>
      <right style="thin">
        <color indexed="64"/>
      </right>
      <top/>
      <bottom/>
      <diagonal/>
    </border>
    <border>
      <left/>
      <right/>
      <top style="double">
        <color indexed="64"/>
      </top>
      <bottom style="thin">
        <color indexed="64"/>
      </bottom>
      <diagonal/>
    </border>
    <border>
      <left/>
      <right/>
      <top style="medium">
        <color indexed="64"/>
      </top>
      <bottom/>
      <diagonal/>
    </border>
    <border>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alignment vertical="top"/>
      <protection locked="0"/>
    </xf>
    <xf numFmtId="9" fontId="1" fillId="0" borderId="0" applyFont="0" applyFill="0" applyBorder="0" applyAlignment="0" applyProtection="0"/>
    <xf numFmtId="0" fontId="12" fillId="0" borderId="0"/>
    <xf numFmtId="0" fontId="49" fillId="0" borderId="0" applyNumberFormat="0" applyFill="0" applyBorder="0" applyAlignment="0" applyProtection="0"/>
  </cellStyleXfs>
  <cellXfs count="1064">
    <xf numFmtId="0" fontId="0" fillId="0" borderId="0" xfId="0"/>
    <xf numFmtId="0" fontId="19" fillId="0" borderId="0" xfId="0" applyFont="1"/>
    <xf numFmtId="166" fontId="17" fillId="0" borderId="0" xfId="2" applyNumberFormat="1" applyFont="1" applyFill="1" applyBorder="1" applyAlignment="1" applyProtection="1"/>
    <xf numFmtId="166" fontId="9" fillId="0" borderId="11" xfId="2" applyNumberFormat="1" applyFont="1" applyFill="1" applyBorder="1" applyAlignment="1" applyProtection="1"/>
    <xf numFmtId="166" fontId="11" fillId="6" borderId="19" xfId="2" applyNumberFormat="1" applyFont="1" applyFill="1" applyBorder="1" applyAlignment="1" applyProtection="1"/>
    <xf numFmtId="4" fontId="11" fillId="0" borderId="11" xfId="0" applyNumberFormat="1" applyFont="1" applyBorder="1"/>
    <xf numFmtId="166" fontId="11" fillId="0" borderId="0" xfId="0" applyNumberFormat="1" applyFont="1"/>
    <xf numFmtId="0" fontId="12" fillId="0" borderId="0" xfId="0" applyFont="1"/>
    <xf numFmtId="0" fontId="10" fillId="0" borderId="0" xfId="0" applyFont="1"/>
    <xf numFmtId="0" fontId="17" fillId="0" borderId="0" xfId="0" applyFont="1"/>
    <xf numFmtId="0" fontId="2" fillId="0" borderId="0" xfId="0" applyFont="1"/>
    <xf numFmtId="0" fontId="10" fillId="0" borderId="0" xfId="0" applyFont="1" applyAlignment="1">
      <alignment horizontal="center"/>
    </xf>
    <xf numFmtId="0" fontId="2" fillId="0" borderId="0" xfId="0" applyFont="1" applyAlignment="1">
      <alignment horizontal="center"/>
    </xf>
    <xf numFmtId="0" fontId="25" fillId="0" borderId="0" xfId="0" applyFont="1" applyAlignment="1">
      <alignment horizontal="center"/>
    </xf>
    <xf numFmtId="0" fontId="25" fillId="0" borderId="0" xfId="0" quotePrefix="1" applyFont="1"/>
    <xf numFmtId="0" fontId="4" fillId="0" borderId="0" xfId="0" applyFont="1"/>
    <xf numFmtId="0" fontId="0" fillId="0" borderId="12" xfId="0" applyBorder="1"/>
    <xf numFmtId="0" fontId="25" fillId="0" borderId="7" xfId="0" applyFont="1" applyBorder="1" applyAlignment="1">
      <alignment horizontal="center"/>
    </xf>
    <xf numFmtId="0" fontId="27" fillId="0" borderId="0" xfId="0" applyFont="1"/>
    <xf numFmtId="165" fontId="2" fillId="0" borderId="0" xfId="0" applyNumberFormat="1" applyFont="1"/>
    <xf numFmtId="1" fontId="25" fillId="0" borderId="0" xfId="0" applyNumberFormat="1" applyFont="1" applyAlignment="1">
      <alignment horizontal="center"/>
    </xf>
    <xf numFmtId="0" fontId="5" fillId="0" borderId="0" xfId="0" applyFont="1" applyAlignment="1">
      <alignment horizontal="center"/>
    </xf>
    <xf numFmtId="0" fontId="7" fillId="0" borderId="0" xfId="0" applyFont="1"/>
    <xf numFmtId="0" fontId="5" fillId="0" borderId="0" xfId="0" quotePrefix="1" applyFont="1"/>
    <xf numFmtId="0" fontId="5" fillId="0" borderId="0" xfId="0" applyFont="1"/>
    <xf numFmtId="0" fontId="25" fillId="2" borderId="3" xfId="0" applyFont="1" applyFill="1" applyBorder="1" applyAlignment="1" applyProtection="1">
      <alignment horizontal="center"/>
      <protection locked="0"/>
    </xf>
    <xf numFmtId="0" fontId="25" fillId="2" borderId="11" xfId="0" applyFont="1" applyFill="1" applyBorder="1" applyAlignment="1" applyProtection="1">
      <alignment horizontal="center"/>
      <protection locked="0"/>
    </xf>
    <xf numFmtId="0" fontId="26" fillId="2" borderId="11" xfId="0" applyFont="1" applyFill="1" applyBorder="1" applyAlignment="1" applyProtection="1">
      <alignment horizontal="center"/>
      <protection locked="0"/>
    </xf>
    <xf numFmtId="0" fontId="26" fillId="2" borderId="3" xfId="0" applyFont="1" applyFill="1" applyBorder="1" applyAlignment="1" applyProtection="1">
      <alignment horizontal="center"/>
      <protection locked="0"/>
    </xf>
    <xf numFmtId="0" fontId="26" fillId="0" borderId="0" xfId="0" applyFont="1" applyAlignment="1">
      <alignment horizontal="center"/>
    </xf>
    <xf numFmtId="0" fontId="25" fillId="0" borderId="0" xfId="0" quotePrefix="1" applyFont="1" applyAlignment="1">
      <alignment horizontal="center"/>
    </xf>
    <xf numFmtId="0" fontId="42" fillId="0" borderId="0" xfId="0" applyFont="1"/>
    <xf numFmtId="1" fontId="25" fillId="2" borderId="11" xfId="0" applyNumberFormat="1" applyFont="1" applyFill="1" applyBorder="1" applyAlignment="1" applyProtection="1">
      <alignment horizontal="center"/>
      <protection locked="0"/>
    </xf>
    <xf numFmtId="1" fontId="25" fillId="2" borderId="3" xfId="0" applyNumberFormat="1" applyFont="1" applyFill="1" applyBorder="1" applyAlignment="1" applyProtection="1">
      <alignment horizontal="center"/>
      <protection locked="0"/>
    </xf>
    <xf numFmtId="0" fontId="26" fillId="0" borderId="0" xfId="0" applyFont="1"/>
    <xf numFmtId="0" fontId="25" fillId="0" borderId="0" xfId="0" applyFont="1" applyAlignment="1">
      <alignment horizontal="left"/>
    </xf>
    <xf numFmtId="0" fontId="2" fillId="0" borderId="0" xfId="0" applyFont="1" applyAlignment="1">
      <alignment horizontal="right"/>
    </xf>
    <xf numFmtId="14" fontId="2" fillId="0" borderId="0" xfId="0" applyNumberFormat="1" applyFont="1" applyAlignment="1">
      <alignment horizontal="center"/>
    </xf>
    <xf numFmtId="0" fontId="0" fillId="2" borderId="11" xfId="0" applyFill="1" applyBorder="1" applyAlignment="1" applyProtection="1">
      <alignment horizontal="center"/>
      <protection locked="0"/>
    </xf>
    <xf numFmtId="0" fontId="11" fillId="0" borderId="10" xfId="0" applyFont="1" applyBorder="1"/>
    <xf numFmtId="43" fontId="11" fillId="0" borderId="11" xfId="1" applyFont="1" applyFill="1" applyBorder="1" applyAlignment="1" applyProtection="1">
      <alignment horizontal="left"/>
    </xf>
    <xf numFmtId="165" fontId="11" fillId="0" borderId="11" xfId="1" applyNumberFormat="1" applyFont="1" applyFill="1" applyBorder="1" applyAlignment="1" applyProtection="1">
      <alignment horizontal="left"/>
    </xf>
    <xf numFmtId="166" fontId="11" fillId="0" borderId="11" xfId="2" applyNumberFormat="1" applyFont="1" applyFill="1" applyBorder="1" applyAlignment="1" applyProtection="1">
      <alignment horizontal="left"/>
    </xf>
    <xf numFmtId="0" fontId="11" fillId="0" borderId="0" xfId="0" applyFont="1" applyAlignment="1">
      <alignment horizontal="right"/>
    </xf>
    <xf numFmtId="0" fontId="11" fillId="0" borderId="0" xfId="0" applyFont="1"/>
    <xf numFmtId="0" fontId="2" fillId="0" borderId="0" xfId="0" quotePrefix="1" applyFont="1"/>
    <xf numFmtId="165" fontId="25" fillId="0" borderId="0" xfId="1" applyNumberFormat="1" applyFont="1" applyFill="1" applyBorder="1" applyAlignment="1" applyProtection="1">
      <alignment horizontal="center"/>
    </xf>
    <xf numFmtId="0" fontId="38" fillId="0" borderId="0" xfId="0" applyFont="1"/>
    <xf numFmtId="0" fontId="46" fillId="0" borderId="0" xfId="0" applyFont="1" applyAlignment="1">
      <alignment horizontal="left" indent="8"/>
    </xf>
    <xf numFmtId="0" fontId="31" fillId="0" borderId="0" xfId="0" applyFont="1"/>
    <xf numFmtId="0" fontId="48" fillId="0" borderId="0" xfId="0" applyFont="1"/>
    <xf numFmtId="0" fontId="19" fillId="0" borderId="0" xfId="0" applyFont="1" applyAlignment="1">
      <alignment horizontal="left" indent="8"/>
    </xf>
    <xf numFmtId="0" fontId="25" fillId="0" borderId="0" xfId="0" applyFont="1"/>
    <xf numFmtId="0" fontId="20" fillId="0" borderId="0" xfId="0" applyFont="1"/>
    <xf numFmtId="168" fontId="12" fillId="2" borderId="17" xfId="4" applyNumberFormat="1" applyFont="1" applyFill="1" applyBorder="1" applyAlignment="1" applyProtection="1">
      <alignment horizontal="center"/>
      <protection locked="0"/>
    </xf>
    <xf numFmtId="168" fontId="12" fillId="2" borderId="1" xfId="4" applyNumberFormat="1" applyFont="1" applyFill="1" applyBorder="1" applyAlignment="1" applyProtection="1">
      <alignment horizontal="center"/>
      <protection locked="0"/>
    </xf>
    <xf numFmtId="0" fontId="21" fillId="2" borderId="11" xfId="0" applyFont="1" applyFill="1" applyBorder="1" applyAlignment="1" applyProtection="1">
      <alignment horizontal="center"/>
      <protection locked="0"/>
    </xf>
    <xf numFmtId="165" fontId="12" fillId="2" borderId="11" xfId="1" applyNumberFormat="1" applyFont="1" applyFill="1" applyBorder="1" applyAlignment="1" applyProtection="1">
      <alignment horizontal="center"/>
      <protection locked="0"/>
    </xf>
    <xf numFmtId="37" fontId="12" fillId="2" borderId="11" xfId="1" applyNumberFormat="1" applyFont="1" applyFill="1" applyBorder="1" applyAlignment="1" applyProtection="1">
      <alignment horizontal="center"/>
      <protection locked="0"/>
    </xf>
    <xf numFmtId="3" fontId="12" fillId="2" borderId="11" xfId="0" applyNumberFormat="1" applyFont="1" applyFill="1" applyBorder="1" applyProtection="1">
      <protection locked="0"/>
    </xf>
    <xf numFmtId="37" fontId="12" fillId="2" borderId="11" xfId="1" applyNumberFormat="1" applyFont="1" applyFill="1" applyBorder="1" applyAlignment="1" applyProtection="1">
      <alignment horizontal="right"/>
      <protection locked="0"/>
    </xf>
    <xf numFmtId="37" fontId="12" fillId="2" borderId="3" xfId="1" applyNumberFormat="1" applyFont="1" applyFill="1" applyBorder="1" applyAlignment="1" applyProtection="1">
      <alignment horizontal="center"/>
      <protection locked="0"/>
    </xf>
    <xf numFmtId="1" fontId="12" fillId="2" borderId="17" xfId="1" applyNumberFormat="1" applyFont="1" applyFill="1" applyBorder="1" applyProtection="1">
      <protection locked="0"/>
    </xf>
    <xf numFmtId="37" fontId="12" fillId="0" borderId="17" xfId="1" applyNumberFormat="1" applyFont="1" applyFill="1" applyBorder="1" applyProtection="1"/>
    <xf numFmtId="49" fontId="12" fillId="2" borderId="11" xfId="1" applyNumberFormat="1" applyFont="1" applyFill="1" applyBorder="1" applyAlignment="1" applyProtection="1">
      <alignment horizontal="center"/>
      <protection locked="0"/>
    </xf>
    <xf numFmtId="169" fontId="12" fillId="2" borderId="11" xfId="0" applyNumberFormat="1" applyFont="1" applyFill="1" applyBorder="1" applyAlignment="1" applyProtection="1">
      <alignment horizontal="left"/>
      <protection locked="0"/>
    </xf>
    <xf numFmtId="0" fontId="25" fillId="0" borderId="11" xfId="0" applyFont="1" applyBorder="1" applyAlignment="1">
      <alignment horizontal="center"/>
    </xf>
    <xf numFmtId="0" fontId="12" fillId="0" borderId="0" xfId="0" applyFont="1" applyAlignment="1">
      <alignment horizontal="center"/>
    </xf>
    <xf numFmtId="0" fontId="12" fillId="0" borderId="0" xfId="0" applyFont="1" applyAlignment="1">
      <alignment horizontal="left" indent="8"/>
    </xf>
    <xf numFmtId="0" fontId="32" fillId="0" borderId="0" xfId="0" applyFont="1" applyAlignment="1">
      <alignment horizontal="center"/>
    </xf>
    <xf numFmtId="0" fontId="67" fillId="0" borderId="0" xfId="3" applyFont="1" applyFill="1" applyAlignment="1" applyProtection="1"/>
    <xf numFmtId="0" fontId="12" fillId="2" borderId="1" xfId="0" applyFont="1" applyFill="1" applyBorder="1" applyProtection="1">
      <protection locked="0"/>
    </xf>
    <xf numFmtId="5" fontId="12" fillId="2" borderId="1" xfId="2" applyNumberFormat="1" applyFont="1" applyFill="1" applyBorder="1" applyProtection="1">
      <protection locked="0"/>
    </xf>
    <xf numFmtId="0" fontId="21" fillId="2" borderId="17" xfId="0" applyFont="1" applyFill="1" applyBorder="1" applyProtection="1">
      <protection locked="0"/>
    </xf>
    <xf numFmtId="9" fontId="21" fillId="2" borderId="1" xfId="4" applyFont="1" applyFill="1" applyBorder="1" applyAlignment="1" applyProtection="1">
      <alignment horizontal="center"/>
      <protection locked="0"/>
    </xf>
    <xf numFmtId="42" fontId="21" fillId="2" borderId="17" xfId="2" applyNumberFormat="1" applyFont="1" applyFill="1" applyBorder="1" applyAlignment="1" applyProtection="1">
      <alignment horizontal="left"/>
      <protection locked="0"/>
    </xf>
    <xf numFmtId="0" fontId="21" fillId="2" borderId="1" xfId="0" applyFont="1" applyFill="1" applyBorder="1" applyProtection="1">
      <protection locked="0"/>
    </xf>
    <xf numFmtId="9" fontId="21" fillId="2" borderId="16" xfId="4" applyFont="1" applyFill="1" applyBorder="1" applyAlignment="1" applyProtection="1">
      <alignment horizontal="center"/>
      <protection locked="0"/>
    </xf>
    <xf numFmtId="42" fontId="21" fillId="2" borderId="16" xfId="2" applyNumberFormat="1" applyFont="1" applyFill="1" applyBorder="1" applyAlignment="1" applyProtection="1">
      <alignment horizontal="left"/>
      <protection locked="0"/>
    </xf>
    <xf numFmtId="166" fontId="21" fillId="0" borderId="17" xfId="2" applyNumberFormat="1" applyFont="1" applyFill="1" applyBorder="1" applyAlignment="1" applyProtection="1">
      <alignment horizontal="left"/>
    </xf>
    <xf numFmtId="165" fontId="21" fillId="5" borderId="9" xfId="1" applyNumberFormat="1" applyFont="1" applyFill="1" applyBorder="1" applyAlignment="1" applyProtection="1">
      <alignment horizontal="left"/>
    </xf>
    <xf numFmtId="166" fontId="21" fillId="0" borderId="16" xfId="2" applyNumberFormat="1" applyFont="1" applyFill="1" applyBorder="1" applyAlignment="1" applyProtection="1">
      <alignment horizontal="left"/>
    </xf>
    <xf numFmtId="0" fontId="26" fillId="0" borderId="15" xfId="0" applyFont="1" applyBorder="1" applyAlignment="1">
      <alignment horizontal="center"/>
    </xf>
    <xf numFmtId="0" fontId="26" fillId="5" borderId="8" xfId="0" applyFont="1" applyFill="1" applyBorder="1" applyAlignment="1">
      <alignment horizontal="center"/>
    </xf>
    <xf numFmtId="0" fontId="26" fillId="0" borderId="5" xfId="0" applyFont="1" applyBorder="1"/>
    <xf numFmtId="0" fontId="26" fillId="0" borderId="16" xfId="0" applyFont="1" applyBorder="1"/>
    <xf numFmtId="0" fontId="26" fillId="0" borderId="16" xfId="0" applyFont="1" applyBorder="1" applyAlignment="1">
      <alignment horizontal="center"/>
    </xf>
    <xf numFmtId="0" fontId="26" fillId="5" borderId="9" xfId="0" applyFont="1" applyFill="1" applyBorder="1" applyAlignment="1">
      <alignment horizontal="center"/>
    </xf>
    <xf numFmtId="0" fontId="26" fillId="0" borderId="5" xfId="0" applyFont="1" applyBorder="1" applyAlignment="1">
      <alignment horizontal="center"/>
    </xf>
    <xf numFmtId="0" fontId="26" fillId="0" borderId="10" xfId="0" applyFont="1" applyBorder="1" applyAlignment="1">
      <alignment horizontal="center"/>
    </xf>
    <xf numFmtId="0" fontId="26" fillId="0" borderId="17" xfId="0" applyFont="1" applyBorder="1" applyAlignment="1">
      <alignment horizontal="center"/>
    </xf>
    <xf numFmtId="0" fontId="26" fillId="0" borderId="17" xfId="0" quotePrefix="1" applyFont="1" applyBorder="1" applyAlignment="1">
      <alignment horizontal="center"/>
    </xf>
    <xf numFmtId="0" fontId="21" fillId="5" borderId="9" xfId="0" applyFont="1" applyFill="1" applyBorder="1" applyAlignment="1">
      <alignment horizontal="center"/>
    </xf>
    <xf numFmtId="165" fontId="26" fillId="0" borderId="22" xfId="1" applyNumberFormat="1" applyFont="1" applyFill="1" applyBorder="1" applyAlignment="1" applyProtection="1">
      <alignment horizontal="left"/>
    </xf>
    <xf numFmtId="165" fontId="26" fillId="5" borderId="2" xfId="1" applyNumberFormat="1" applyFont="1" applyFill="1" applyBorder="1" applyAlignment="1" applyProtection="1">
      <alignment horizontal="left"/>
    </xf>
    <xf numFmtId="165" fontId="26" fillId="5" borderId="3" xfId="1" applyNumberFormat="1" applyFont="1" applyFill="1" applyBorder="1" applyAlignment="1" applyProtection="1">
      <alignment horizontal="left"/>
    </xf>
    <xf numFmtId="165" fontId="26" fillId="5" borderId="12" xfId="1" applyNumberFormat="1" applyFont="1" applyFill="1" applyBorder="1" applyAlignment="1" applyProtection="1">
      <alignment horizontal="left"/>
    </xf>
    <xf numFmtId="166" fontId="26" fillId="0" borderId="21" xfId="2" applyNumberFormat="1" applyFont="1" applyFill="1" applyBorder="1" applyAlignment="1" applyProtection="1">
      <alignment horizontal="left"/>
    </xf>
    <xf numFmtId="0" fontId="26" fillId="5" borderId="15" xfId="0" applyFont="1" applyFill="1" applyBorder="1" applyAlignment="1">
      <alignment horizontal="center"/>
    </xf>
    <xf numFmtId="0" fontId="25" fillId="0" borderId="15" xfId="0" applyFont="1" applyBorder="1" applyAlignment="1">
      <alignment horizontal="center"/>
    </xf>
    <xf numFmtId="0" fontId="25" fillId="0" borderId="8" xfId="0" applyFont="1" applyBorder="1" applyAlignment="1">
      <alignment horizontal="center"/>
    </xf>
    <xf numFmtId="0" fontId="26" fillId="5" borderId="6" xfId="0" applyFont="1" applyFill="1" applyBorder="1" applyAlignment="1">
      <alignment horizontal="center"/>
    </xf>
    <xf numFmtId="0" fontId="26" fillId="5" borderId="7" xfId="0" applyFont="1" applyFill="1" applyBorder="1" applyAlignment="1">
      <alignment horizontal="center"/>
    </xf>
    <xf numFmtId="0" fontId="26" fillId="5" borderId="16" xfId="0" applyFont="1" applyFill="1" applyBorder="1" applyAlignment="1">
      <alignment horizontal="center"/>
    </xf>
    <xf numFmtId="0" fontId="26" fillId="0" borderId="9" xfId="0" applyFont="1" applyBorder="1" applyAlignment="1">
      <alignment horizontal="center"/>
    </xf>
    <xf numFmtId="0" fontId="26" fillId="5" borderId="5" xfId="0" applyFont="1" applyFill="1" applyBorder="1" applyAlignment="1">
      <alignment horizontal="center"/>
    </xf>
    <xf numFmtId="0" fontId="26" fillId="5" borderId="0" xfId="0" applyFont="1" applyFill="1" applyAlignment="1">
      <alignment horizontal="center"/>
    </xf>
    <xf numFmtId="0" fontId="21" fillId="5" borderId="16" xfId="0" applyFont="1" applyFill="1" applyBorder="1" applyAlignment="1">
      <alignment horizontal="center"/>
    </xf>
    <xf numFmtId="0" fontId="26" fillId="0" borderId="12" xfId="0" applyFont="1" applyBorder="1" applyAlignment="1">
      <alignment horizontal="center"/>
    </xf>
    <xf numFmtId="0" fontId="21" fillId="5" borderId="5" xfId="0" applyFont="1" applyFill="1" applyBorder="1" applyAlignment="1">
      <alignment horizontal="center"/>
    </xf>
    <xf numFmtId="0" fontId="21" fillId="5" borderId="0" xfId="0" applyFont="1" applyFill="1" applyAlignment="1">
      <alignment horizontal="center"/>
    </xf>
    <xf numFmtId="165" fontId="21" fillId="5" borderId="16" xfId="1" applyNumberFormat="1" applyFont="1" applyFill="1" applyBorder="1" applyAlignment="1" applyProtection="1">
      <alignment horizontal="left"/>
    </xf>
    <xf numFmtId="166" fontId="21" fillId="0" borderId="12" xfId="2" applyNumberFormat="1" applyFont="1" applyFill="1" applyBorder="1" applyAlignment="1" applyProtection="1">
      <alignment horizontal="left"/>
    </xf>
    <xf numFmtId="165" fontId="26" fillId="5" borderId="5" xfId="1" applyNumberFormat="1" applyFont="1" applyFill="1" applyBorder="1" applyAlignment="1" applyProtection="1">
      <alignment horizontal="left"/>
    </xf>
    <xf numFmtId="165" fontId="26" fillId="5" borderId="0" xfId="1" applyNumberFormat="1" applyFont="1" applyFill="1" applyBorder="1" applyAlignment="1" applyProtection="1">
      <alignment horizontal="left"/>
    </xf>
    <xf numFmtId="165" fontId="26" fillId="5" borderId="9" xfId="1" applyNumberFormat="1" applyFont="1" applyFill="1" applyBorder="1" applyAlignment="1" applyProtection="1">
      <alignment horizontal="left"/>
    </xf>
    <xf numFmtId="0" fontId="21" fillId="2" borderId="15" xfId="0" applyFont="1" applyFill="1" applyBorder="1" applyProtection="1">
      <protection locked="0"/>
    </xf>
    <xf numFmtId="165" fontId="26" fillId="5" borderId="10" xfId="1" applyNumberFormat="1" applyFont="1" applyFill="1" applyBorder="1" applyAlignment="1" applyProtection="1">
      <alignment horizontal="left"/>
    </xf>
    <xf numFmtId="166" fontId="26" fillId="5" borderId="4" xfId="2" applyNumberFormat="1" applyFont="1" applyFill="1" applyBorder="1" applyAlignment="1" applyProtection="1">
      <alignment horizontal="left"/>
    </xf>
    <xf numFmtId="166" fontId="26" fillId="0" borderId="20" xfId="2" applyNumberFormat="1" applyFont="1" applyFill="1" applyBorder="1" applyAlignment="1" applyProtection="1">
      <alignment horizontal="left"/>
    </xf>
    <xf numFmtId="165" fontId="26" fillId="5" borderId="11" xfId="1" applyNumberFormat="1" applyFont="1" applyFill="1" applyBorder="1" applyAlignment="1" applyProtection="1">
      <alignment horizontal="left"/>
    </xf>
    <xf numFmtId="0" fontId="25" fillId="0" borderId="6" xfId="0" applyFont="1" applyBorder="1"/>
    <xf numFmtId="0" fontId="25" fillId="0" borderId="15" xfId="0" applyFont="1" applyBorder="1"/>
    <xf numFmtId="165" fontId="26" fillId="0" borderId="21" xfId="1" applyNumberFormat="1" applyFont="1" applyFill="1" applyBorder="1" applyAlignment="1" applyProtection="1">
      <alignment horizontal="left"/>
    </xf>
    <xf numFmtId="165" fontId="26" fillId="5" borderId="4" xfId="1" applyNumberFormat="1" applyFont="1" applyFill="1" applyBorder="1" applyAlignment="1" applyProtection="1">
      <alignment horizontal="left"/>
    </xf>
    <xf numFmtId="1" fontId="21" fillId="2" borderId="1" xfId="0" applyNumberFormat="1" applyFont="1" applyFill="1" applyBorder="1" applyProtection="1">
      <protection locked="0"/>
    </xf>
    <xf numFmtId="42" fontId="21" fillId="2" borderId="1" xfId="2" applyNumberFormat="1" applyFont="1" applyFill="1" applyBorder="1" applyAlignment="1" applyProtection="1">
      <alignment horizontal="left"/>
      <protection locked="0"/>
    </xf>
    <xf numFmtId="166" fontId="21" fillId="0" borderId="1" xfId="2" applyNumberFormat="1" applyFont="1" applyFill="1" applyBorder="1" applyAlignment="1" applyProtection="1">
      <alignment horizontal="left"/>
    </xf>
    <xf numFmtId="1" fontId="21" fillId="2" borderId="15" xfId="0" applyNumberFormat="1" applyFont="1" applyFill="1" applyBorder="1" applyProtection="1">
      <protection locked="0"/>
    </xf>
    <xf numFmtId="42" fontId="21" fillId="2" borderId="15" xfId="2" applyNumberFormat="1" applyFont="1" applyFill="1" applyBorder="1" applyAlignment="1" applyProtection="1">
      <alignment horizontal="left"/>
      <protection locked="0"/>
    </xf>
    <xf numFmtId="0" fontId="25" fillId="0" borderId="16" xfId="0" applyFont="1" applyBorder="1" applyAlignment="1">
      <alignment horizontal="center"/>
    </xf>
    <xf numFmtId="0" fontId="26" fillId="0" borderId="11" xfId="0" applyFont="1" applyBorder="1" applyAlignment="1">
      <alignment horizontal="center"/>
    </xf>
    <xf numFmtId="0" fontId="25" fillId="0" borderId="7" xfId="0" applyFont="1" applyBorder="1"/>
    <xf numFmtId="0" fontId="26" fillId="0" borderId="11" xfId="0" applyFont="1" applyBorder="1"/>
    <xf numFmtId="0" fontId="12" fillId="0" borderId="11" xfId="0" applyFont="1" applyBorder="1"/>
    <xf numFmtId="166" fontId="26" fillId="0" borderId="11" xfId="0" applyNumberFormat="1" applyFont="1" applyBorder="1"/>
    <xf numFmtId="166" fontId="26" fillId="0" borderId="0" xfId="0" applyNumberFormat="1" applyFont="1"/>
    <xf numFmtId="0" fontId="12" fillId="0" borderId="3" xfId="0" applyFont="1" applyBorder="1"/>
    <xf numFmtId="0" fontId="26" fillId="0" borderId="3" xfId="0" applyFont="1" applyBorder="1" applyAlignment="1">
      <alignment horizontal="right"/>
    </xf>
    <xf numFmtId="0" fontId="25" fillId="0" borderId="3" xfId="0" applyFont="1" applyBorder="1"/>
    <xf numFmtId="0" fontId="26" fillId="0" borderId="3" xfId="0" applyFont="1" applyBorder="1"/>
    <xf numFmtId="0" fontId="26" fillId="0" borderId="0" xfId="0" applyFont="1" applyAlignment="1">
      <alignment horizontal="right"/>
    </xf>
    <xf numFmtId="166" fontId="21" fillId="0" borderId="11" xfId="0" applyNumberFormat="1" applyFont="1" applyBorder="1"/>
    <xf numFmtId="10" fontId="12" fillId="2" borderId="3" xfId="4" applyNumberFormat="1" applyFont="1" applyFill="1" applyBorder="1" applyProtection="1">
      <protection locked="0"/>
    </xf>
    <xf numFmtId="42" fontId="21" fillId="0" borderId="11" xfId="0" applyNumberFormat="1" applyFont="1" applyBorder="1"/>
    <xf numFmtId="42" fontId="21" fillId="0" borderId="0" xfId="0" applyNumberFormat="1" applyFont="1"/>
    <xf numFmtId="0" fontId="21" fillId="0" borderId="0" xfId="0" applyFont="1"/>
    <xf numFmtId="42" fontId="21" fillId="2" borderId="11" xfId="0" applyNumberFormat="1" applyFont="1" applyFill="1" applyBorder="1" applyProtection="1">
      <protection locked="0"/>
    </xf>
    <xf numFmtId="42" fontId="21" fillId="2" borderId="3" xfId="0" applyNumberFormat="1" applyFont="1" applyFill="1" applyBorder="1" applyProtection="1">
      <protection locked="0"/>
    </xf>
    <xf numFmtId="0" fontId="37" fillId="0" borderId="0" xfId="0" applyFont="1" applyAlignment="1">
      <alignment horizontal="right"/>
    </xf>
    <xf numFmtId="0" fontId="32" fillId="0" borderId="0" xfId="0" applyFont="1"/>
    <xf numFmtId="0" fontId="63" fillId="0" borderId="0" xfId="0" applyFont="1" applyAlignment="1">
      <alignment horizontal="right"/>
    </xf>
    <xf numFmtId="166" fontId="25" fillId="0" borderId="0" xfId="0" applyNumberFormat="1" applyFont="1"/>
    <xf numFmtId="167" fontId="26" fillId="0" borderId="13" xfId="1" applyNumberFormat="1" applyFont="1" applyFill="1" applyBorder="1" applyAlignment="1" applyProtection="1"/>
    <xf numFmtId="0" fontId="25" fillId="0" borderId="0" xfId="0" applyFont="1" applyAlignment="1">
      <alignment horizontal="right"/>
    </xf>
    <xf numFmtId="42" fontId="26" fillId="0" borderId="11" xfId="0" applyNumberFormat="1" applyFont="1" applyBorder="1"/>
    <xf numFmtId="166" fontId="21" fillId="0" borderId="3" xfId="0" applyNumberFormat="1" applyFont="1" applyBorder="1"/>
    <xf numFmtId="0" fontId="19" fillId="0" borderId="0" xfId="0" applyFont="1" applyAlignment="1">
      <alignment horizontal="left"/>
    </xf>
    <xf numFmtId="0" fontId="25" fillId="5" borderId="16" xfId="0" applyFont="1" applyFill="1" applyBorder="1"/>
    <xf numFmtId="41" fontId="12" fillId="2" borderId="17" xfId="1" applyNumberFormat="1" applyFont="1" applyFill="1" applyBorder="1" applyProtection="1">
      <protection locked="0"/>
    </xf>
    <xf numFmtId="41" fontId="12" fillId="2" borderId="1" xfId="1" applyNumberFormat="1" applyFont="1" applyFill="1" applyBorder="1" applyProtection="1">
      <protection locked="0"/>
    </xf>
    <xf numFmtId="41" fontId="12" fillId="2" borderId="17" xfId="0" applyNumberFormat="1" applyFont="1" applyFill="1" applyBorder="1" applyProtection="1">
      <protection locked="0"/>
    </xf>
    <xf numFmtId="41" fontId="12" fillId="2" borderId="1" xfId="0" applyNumberFormat="1" applyFont="1" applyFill="1" applyBorder="1" applyProtection="1">
      <protection locked="0"/>
    </xf>
    <xf numFmtId="10" fontId="25" fillId="0" borderId="1" xfId="4" applyNumberFormat="1" applyFont="1" applyFill="1" applyBorder="1" applyProtection="1"/>
    <xf numFmtId="42" fontId="12" fillId="2" borderId="17" xfId="2" applyNumberFormat="1" applyFont="1" applyFill="1" applyBorder="1" applyProtection="1">
      <protection locked="0"/>
    </xf>
    <xf numFmtId="42" fontId="12" fillId="2" borderId="11" xfId="2" applyNumberFormat="1" applyFont="1" applyFill="1" applyBorder="1" applyProtection="1">
      <protection locked="0"/>
    </xf>
    <xf numFmtId="44" fontId="12" fillId="2" borderId="11" xfId="2" applyFont="1" applyFill="1" applyBorder="1" applyProtection="1">
      <protection locked="0"/>
    </xf>
    <xf numFmtId="44" fontId="25" fillId="0" borderId="8" xfId="2" applyFont="1" applyFill="1" applyBorder="1" applyAlignment="1" applyProtection="1">
      <alignment horizontal="center"/>
    </xf>
    <xf numFmtId="42" fontId="25" fillId="0" borderId="4" xfId="2" applyNumberFormat="1" applyFont="1" applyFill="1" applyBorder="1" applyAlignment="1" applyProtection="1">
      <alignment horizontal="center"/>
    </xf>
    <xf numFmtId="0" fontId="0" fillId="2" borderId="17" xfId="0" applyFill="1" applyBorder="1" applyAlignment="1" applyProtection="1">
      <alignment horizontal="center"/>
      <protection locked="0"/>
    </xf>
    <xf numFmtId="0" fontId="0" fillId="2" borderId="16" xfId="0" applyFill="1" applyBorder="1" applyAlignment="1" applyProtection="1">
      <alignment horizontal="center"/>
      <protection locked="0"/>
    </xf>
    <xf numFmtId="14" fontId="0" fillId="2" borderId="17"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19" fillId="0" borderId="0" xfId="0" applyFont="1" applyAlignment="1">
      <alignment horizontal="center"/>
    </xf>
    <xf numFmtId="3" fontId="12" fillId="2" borderId="11" xfId="0" applyNumberFormat="1" applyFont="1" applyFill="1" applyBorder="1" applyAlignment="1" applyProtection="1">
      <alignment horizontal="center"/>
      <protection locked="0"/>
    </xf>
    <xf numFmtId="170" fontId="19" fillId="0" borderId="0" xfId="0" applyNumberFormat="1" applyFont="1" applyAlignment="1">
      <alignment horizontal="left"/>
    </xf>
    <xf numFmtId="0" fontId="34" fillId="0" borderId="0" xfId="0" applyFont="1"/>
    <xf numFmtId="0" fontId="58" fillId="0" borderId="0" xfId="0" applyFont="1"/>
    <xf numFmtId="0" fontId="2" fillId="0" borderId="0" xfId="0" applyFont="1" applyAlignment="1">
      <alignment horizontal="left" indent="8"/>
    </xf>
    <xf numFmtId="10" fontId="12" fillId="2" borderId="17" xfId="4" applyNumberFormat="1" applyFont="1" applyFill="1" applyBorder="1" applyAlignment="1" applyProtection="1">
      <alignment horizontal="center"/>
      <protection locked="0"/>
    </xf>
    <xf numFmtId="10" fontId="12" fillId="2" borderId="1" xfId="4" applyNumberFormat="1" applyFont="1" applyFill="1" applyBorder="1" applyAlignment="1" applyProtection="1">
      <alignment horizontal="center"/>
      <protection locked="0"/>
    </xf>
    <xf numFmtId="165" fontId="25" fillId="0" borderId="0" xfId="1" applyNumberFormat="1" applyFont="1" applyFill="1" applyBorder="1" applyProtection="1"/>
    <xf numFmtId="0" fontId="19" fillId="0" borderId="0" xfId="0" applyFont="1" applyAlignment="1">
      <alignment horizontal="right"/>
    </xf>
    <xf numFmtId="14" fontId="19" fillId="0" borderId="0" xfId="0" applyNumberFormat="1" applyFont="1" applyAlignment="1">
      <alignment horizontal="center"/>
    </xf>
    <xf numFmtId="44" fontId="25" fillId="0" borderId="0" xfId="2" applyFont="1" applyFill="1" applyBorder="1" applyAlignment="1" applyProtection="1">
      <alignment horizontal="center"/>
    </xf>
    <xf numFmtId="42" fontId="25" fillId="0" borderId="0" xfId="2" applyNumberFormat="1" applyFont="1" applyFill="1" applyBorder="1" applyAlignment="1" applyProtection="1">
      <alignment horizontal="center"/>
    </xf>
    <xf numFmtId="0" fontId="61" fillId="0" borderId="0" xfId="0" applyFont="1"/>
    <xf numFmtId="0" fontId="63" fillId="0" borderId="10" xfId="0" applyFont="1" applyBorder="1"/>
    <xf numFmtId="43" fontId="63" fillId="0" borderId="11" xfId="1" applyFont="1" applyFill="1" applyBorder="1" applyAlignment="1" applyProtection="1">
      <alignment horizontal="left"/>
    </xf>
    <xf numFmtId="165" fontId="63" fillId="0" borderId="11" xfId="1" applyNumberFormat="1" applyFont="1" applyFill="1" applyBorder="1" applyAlignment="1" applyProtection="1">
      <alignment horizontal="left"/>
    </xf>
    <xf numFmtId="166" fontId="63" fillId="0" borderId="11" xfId="2" applyNumberFormat="1" applyFont="1" applyFill="1" applyBorder="1" applyAlignment="1" applyProtection="1">
      <alignment horizontal="left"/>
    </xf>
    <xf numFmtId="0" fontId="19" fillId="0" borderId="12" xfId="0" applyFont="1" applyBorder="1"/>
    <xf numFmtId="42" fontId="9" fillId="2" borderId="11" xfId="2" applyNumberFormat="1" applyFont="1" applyFill="1" applyBorder="1" applyAlignment="1" applyProtection="1">
      <protection locked="0"/>
    </xf>
    <xf numFmtId="0" fontId="5" fillId="0" borderId="0" xfId="0" quotePrefix="1" applyFont="1" applyAlignment="1">
      <alignment horizontal="center"/>
    </xf>
    <xf numFmtId="0" fontId="0" fillId="0" borderId="0" xfId="0" applyAlignment="1">
      <alignment horizontal="center"/>
    </xf>
    <xf numFmtId="0" fontId="4" fillId="0" borderId="0" xfId="0" quotePrefix="1" applyFont="1"/>
    <xf numFmtId="43" fontId="0" fillId="0" borderId="0" xfId="1" applyFont="1" applyProtection="1"/>
    <xf numFmtId="0" fontId="0" fillId="0" borderId="0" xfId="0" applyAlignment="1">
      <alignment horizontal="left"/>
    </xf>
    <xf numFmtId="166" fontId="25" fillId="0" borderId="0" xfId="2" applyNumberFormat="1" applyFont="1" applyFill="1" applyBorder="1" applyAlignment="1" applyProtection="1">
      <alignment horizontal="center"/>
    </xf>
    <xf numFmtId="0" fontId="32" fillId="0" borderId="0" xfId="0" applyFont="1" applyAlignment="1">
      <alignment horizontal="right"/>
    </xf>
    <xf numFmtId="42" fontId="32" fillId="0" borderId="0" xfId="2" applyNumberFormat="1" applyFont="1" applyFill="1" applyBorder="1" applyAlignment="1" applyProtection="1">
      <alignment horizontal="center"/>
    </xf>
    <xf numFmtId="9" fontId="25" fillId="0" borderId="0" xfId="4" applyFont="1" applyFill="1" applyBorder="1" applyAlignment="1" applyProtection="1"/>
    <xf numFmtId="0" fontId="12" fillId="0" borderId="7" xfId="0" applyFont="1" applyBorder="1"/>
    <xf numFmtId="0" fontId="12" fillId="0" borderId="8" xfId="0" applyFont="1" applyBorder="1"/>
    <xf numFmtId="0" fontId="25" fillId="0" borderId="6" xfId="0" applyFont="1" applyBorder="1" applyAlignment="1">
      <alignment horizontal="left"/>
    </xf>
    <xf numFmtId="0" fontId="25" fillId="0" borderId="8" xfId="0" applyFont="1" applyBorder="1" applyAlignment="1">
      <alignment horizontal="left"/>
    </xf>
    <xf numFmtId="0" fontId="12" fillId="0" borderId="15" xfId="0" applyFont="1" applyBorder="1"/>
    <xf numFmtId="0" fontId="25" fillId="0" borderId="5" xfId="0" applyFont="1" applyBorder="1"/>
    <xf numFmtId="0" fontId="12" fillId="0" borderId="9" xfId="0" applyFont="1" applyBorder="1"/>
    <xf numFmtId="0" fontId="12" fillId="0" borderId="5" xfId="0" applyFont="1" applyBorder="1"/>
    <xf numFmtId="0" fontId="25" fillId="0" borderId="10" xfId="0" applyFont="1" applyBorder="1"/>
    <xf numFmtId="0" fontId="12" fillId="0" borderId="12" xfId="0" applyFont="1" applyBorder="1"/>
    <xf numFmtId="0" fontId="25" fillId="0" borderId="17" xfId="0" applyFont="1" applyBorder="1" applyAlignment="1">
      <alignment horizontal="center"/>
    </xf>
    <xf numFmtId="0" fontId="25" fillId="0" borderId="24" xfId="0" applyFont="1" applyBorder="1" applyAlignment="1">
      <alignment horizontal="right"/>
    </xf>
    <xf numFmtId="0" fontId="19" fillId="0" borderId="10" xfId="0" applyFont="1" applyBorder="1"/>
    <xf numFmtId="0" fontId="19" fillId="0" borderId="11" xfId="0" applyFont="1" applyBorder="1"/>
    <xf numFmtId="0" fontId="32" fillId="0" borderId="11" xfId="0" applyFont="1" applyBorder="1" applyAlignment="1">
      <alignment horizontal="right"/>
    </xf>
    <xf numFmtId="44" fontId="32" fillId="0" borderId="25" xfId="2" applyFont="1" applyFill="1" applyBorder="1" applyAlignment="1" applyProtection="1">
      <alignment horizontal="center"/>
    </xf>
    <xf numFmtId="9" fontId="32" fillId="0" borderId="11" xfId="4" applyFont="1" applyFill="1" applyBorder="1" applyAlignment="1" applyProtection="1"/>
    <xf numFmtId="0" fontId="32" fillId="0" borderId="11" xfId="0" applyFont="1" applyBorder="1"/>
    <xf numFmtId="44" fontId="32" fillId="0" borderId="11" xfId="2" applyFont="1" applyFill="1" applyBorder="1" applyAlignment="1" applyProtection="1">
      <alignment horizontal="center"/>
    </xf>
    <xf numFmtId="44" fontId="32" fillId="0" borderId="12" xfId="2" applyFont="1" applyFill="1" applyBorder="1" applyAlignment="1" applyProtection="1">
      <alignment horizontal="center"/>
    </xf>
    <xf numFmtId="0" fontId="63" fillId="0" borderId="0" xfId="0" applyFont="1" applyAlignment="1">
      <alignment horizontal="left"/>
    </xf>
    <xf numFmtId="0" fontId="12" fillId="0" borderId="4" xfId="0" applyFont="1" applyBorder="1"/>
    <xf numFmtId="3" fontId="12" fillId="2" borderId="16" xfId="0" applyNumberFormat="1" applyFont="1" applyFill="1" applyBorder="1" applyAlignment="1" applyProtection="1">
      <alignment horizontal="center"/>
      <protection locked="0"/>
    </xf>
    <xf numFmtId="3" fontId="12" fillId="2" borderId="1" xfId="1" applyNumberFormat="1" applyFont="1" applyFill="1" applyBorder="1" applyAlignment="1" applyProtection="1">
      <alignment horizontal="center" vertical="top" wrapText="1"/>
      <protection locked="0"/>
    </xf>
    <xf numFmtId="3" fontId="12" fillId="2" borderId="17" xfId="1" applyNumberFormat="1" applyFont="1" applyFill="1" applyBorder="1" applyAlignment="1" applyProtection="1">
      <alignment horizontal="center" vertical="top" wrapText="1"/>
      <protection locked="0"/>
    </xf>
    <xf numFmtId="3" fontId="12" fillId="2" borderId="5" xfId="0" applyNumberFormat="1" applyFont="1" applyFill="1" applyBorder="1" applyAlignment="1" applyProtection="1">
      <alignment horizontal="center"/>
      <protection locked="0"/>
    </xf>
    <xf numFmtId="3" fontId="12" fillId="2" borderId="2" xfId="0" applyNumberFormat="1" applyFont="1"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0" xfId="0" applyFill="1" applyBorder="1" applyAlignment="1" applyProtection="1">
      <alignment horizontal="center" vertical="center"/>
      <protection locked="0"/>
    </xf>
    <xf numFmtId="171" fontId="0" fillId="2" borderId="17" xfId="0" applyNumberFormat="1" applyFill="1" applyBorder="1" applyAlignment="1" applyProtection="1">
      <alignment horizontal="center"/>
      <protection locked="0"/>
    </xf>
    <xf numFmtId="171" fontId="0" fillId="2" borderId="17" xfId="0" applyNumberFormat="1" applyFill="1" applyBorder="1" applyAlignment="1" applyProtection="1">
      <alignment horizontal="center" vertical="center"/>
      <protection locked="0"/>
    </xf>
    <xf numFmtId="171" fontId="0" fillId="2" borderId="17" xfId="0" applyNumberFormat="1" applyFill="1" applyBorder="1" applyAlignment="1" applyProtection="1">
      <alignment horizontal="center" vertical="center" wrapText="1"/>
      <protection locked="0"/>
    </xf>
    <xf numFmtId="10" fontId="25" fillId="0" borderId="11" xfId="4" applyNumberFormat="1" applyFont="1" applyFill="1" applyBorder="1" applyAlignment="1" applyProtection="1">
      <alignment horizontal="right"/>
    </xf>
    <xf numFmtId="10" fontId="25" fillId="0" borderId="11" xfId="4" applyNumberFormat="1" applyFont="1" applyFill="1" applyBorder="1" applyAlignment="1" applyProtection="1">
      <alignment horizontal="center"/>
    </xf>
    <xf numFmtId="1" fontId="21" fillId="2" borderId="1" xfId="0" applyNumberFormat="1" applyFont="1" applyFill="1" applyBorder="1" applyAlignment="1" applyProtection="1">
      <alignment horizontal="right"/>
      <protection locked="0"/>
    </xf>
    <xf numFmtId="1" fontId="21" fillId="2" borderId="15" xfId="0" applyNumberFormat="1" applyFont="1" applyFill="1" applyBorder="1" applyAlignment="1" applyProtection="1">
      <alignment horizontal="right"/>
      <protection locked="0"/>
    </xf>
    <xf numFmtId="165" fontId="26" fillId="0" borderId="21" xfId="1" applyNumberFormat="1" applyFont="1" applyFill="1" applyBorder="1" applyAlignment="1" applyProtection="1">
      <alignment horizontal="right"/>
    </xf>
    <xf numFmtId="0" fontId="25" fillId="5" borderId="5" xfId="0" applyFont="1" applyFill="1" applyBorder="1"/>
    <xf numFmtId="0" fontId="25" fillId="5" borderId="9" xfId="0" applyFont="1" applyFill="1" applyBorder="1"/>
    <xf numFmtId="10" fontId="12" fillId="2" borderId="1" xfId="4" applyNumberFormat="1" applyFont="1" applyFill="1" applyBorder="1" applyProtection="1">
      <protection locked="0"/>
    </xf>
    <xf numFmtId="41" fontId="25" fillId="2" borderId="17" xfId="2" applyNumberFormat="1" applyFont="1" applyFill="1" applyBorder="1" applyProtection="1">
      <protection locked="0"/>
    </xf>
    <xf numFmtId="9" fontId="12" fillId="2" borderId="17" xfId="2" applyNumberFormat="1" applyFont="1" applyFill="1" applyBorder="1" applyProtection="1">
      <protection locked="0"/>
    </xf>
    <xf numFmtId="41" fontId="25" fillId="6" borderId="1" xfId="0" applyNumberFormat="1" applyFont="1" applyFill="1" applyBorder="1"/>
    <xf numFmtId="42" fontId="25" fillId="6" borderId="1" xfId="0" applyNumberFormat="1" applyFont="1" applyFill="1" applyBorder="1"/>
    <xf numFmtId="42" fontId="25" fillId="6" borderId="17" xfId="0" applyNumberFormat="1" applyFont="1" applyFill="1" applyBorder="1"/>
    <xf numFmtId="41" fontId="12" fillId="0" borderId="17" xfId="1" applyNumberFormat="1" applyFont="1" applyFill="1" applyBorder="1" applyProtection="1"/>
    <xf numFmtId="1" fontId="12" fillId="2" borderId="17" xfId="0" applyNumberFormat="1" applyFont="1" applyFill="1" applyBorder="1" applyAlignment="1" applyProtection="1">
      <alignment horizontal="center"/>
      <protection locked="0"/>
    </xf>
    <xf numFmtId="1" fontId="5" fillId="0" borderId="0" xfId="0" applyNumberFormat="1" applyFont="1" applyAlignment="1">
      <alignment horizontal="center"/>
    </xf>
    <xf numFmtId="0" fontId="5" fillId="0" borderId="0" xfId="0" applyFont="1" applyAlignment="1">
      <alignment horizontal="left"/>
    </xf>
    <xf numFmtId="0" fontId="6" fillId="0" borderId="0" xfId="0" applyFont="1"/>
    <xf numFmtId="0" fontId="53" fillId="0" borderId="0" xfId="0" applyFont="1"/>
    <xf numFmtId="9" fontId="21" fillId="0" borderId="1" xfId="4" applyFont="1" applyFill="1" applyBorder="1" applyAlignment="1" applyProtection="1">
      <alignment horizontal="center"/>
    </xf>
    <xf numFmtId="0" fontId="19" fillId="0" borderId="0" xfId="0" applyFont="1" applyAlignment="1">
      <alignment horizontal="justify"/>
    </xf>
    <xf numFmtId="0" fontId="44" fillId="0" borderId="0" xfId="0" applyFont="1"/>
    <xf numFmtId="169" fontId="12" fillId="0" borderId="0" xfId="0" applyNumberFormat="1" applyFont="1" applyAlignment="1">
      <alignment horizontal="left"/>
    </xf>
    <xf numFmtId="0" fontId="49" fillId="0" borderId="0" xfId="3" applyFont="1" applyFill="1" applyBorder="1" applyAlignment="1" applyProtection="1">
      <alignment horizontal="center"/>
    </xf>
    <xf numFmtId="0" fontId="43" fillId="0" borderId="0" xfId="0" applyFont="1"/>
    <xf numFmtId="0" fontId="11" fillId="0" borderId="0" xfId="0" applyFont="1" applyAlignment="1">
      <alignment horizontal="center"/>
    </xf>
    <xf numFmtId="0" fontId="11" fillId="6" borderId="0" xfId="0" applyFont="1" applyFill="1"/>
    <xf numFmtId="0" fontId="12" fillId="0" borderId="0" xfId="0" quotePrefix="1" applyFont="1" applyAlignment="1">
      <alignment horizontal="center"/>
    </xf>
    <xf numFmtId="170" fontId="21" fillId="0" borderId="0" xfId="0" applyNumberFormat="1" applyFont="1"/>
    <xf numFmtId="0" fontId="21" fillId="0" borderId="0" xfId="0" applyFont="1" applyAlignment="1">
      <alignment horizontal="left"/>
    </xf>
    <xf numFmtId="0" fontId="85" fillId="0" borderId="0" xfId="0" applyFont="1" applyAlignment="1">
      <alignment horizontal="left"/>
    </xf>
    <xf numFmtId="0" fontId="21" fillId="0" borderId="11" xfId="0" applyFont="1" applyBorder="1" applyAlignment="1">
      <alignment horizontal="left"/>
    </xf>
    <xf numFmtId="169" fontId="21" fillId="0" borderId="0" xfId="0" applyNumberFormat="1" applyFont="1" applyAlignment="1">
      <alignment horizontal="left"/>
    </xf>
    <xf numFmtId="170" fontId="12" fillId="0" borderId="0" xfId="0" applyNumberFormat="1" applyFont="1"/>
    <xf numFmtId="0" fontId="29" fillId="0" borderId="0" xfId="0" applyFont="1" applyAlignment="1">
      <alignment horizontal="left"/>
    </xf>
    <xf numFmtId="0" fontId="63" fillId="0" borderId="0" xfId="0" applyFont="1"/>
    <xf numFmtId="0" fontId="12" fillId="0" borderId="0" xfId="0" applyFont="1" applyAlignment="1">
      <alignment horizontal="justify"/>
    </xf>
    <xf numFmtId="10" fontId="11" fillId="2" borderId="11" xfId="0" applyNumberFormat="1" applyFont="1" applyFill="1" applyBorder="1" applyProtection="1">
      <protection locked="0"/>
    </xf>
    <xf numFmtId="10" fontId="11" fillId="2" borderId="3" xfId="0" applyNumberFormat="1" applyFont="1" applyFill="1" applyBorder="1" applyProtection="1">
      <protection locked="0"/>
    </xf>
    <xf numFmtId="0" fontId="26" fillId="2" borderId="7" xfId="0" applyFont="1" applyFill="1" applyBorder="1" applyAlignment="1" applyProtection="1">
      <alignment horizontal="center"/>
      <protection locked="0"/>
    </xf>
    <xf numFmtId="0" fontId="0" fillId="0" borderId="0" xfId="0" applyAlignment="1">
      <alignment vertical="center"/>
    </xf>
    <xf numFmtId="0" fontId="12" fillId="2" borderId="11" xfId="0" quotePrefix="1" applyFont="1" applyFill="1" applyBorder="1" applyProtection="1">
      <protection locked="0"/>
    </xf>
    <xf numFmtId="172" fontId="12" fillId="2" borderId="11" xfId="0" applyNumberFormat="1" applyFont="1" applyFill="1" applyBorder="1" applyProtection="1">
      <protection locked="0"/>
    </xf>
    <xf numFmtId="0" fontId="79" fillId="0" borderId="0" xfId="0" applyFont="1" applyAlignment="1">
      <alignment horizontal="left"/>
    </xf>
    <xf numFmtId="0" fontId="12" fillId="0" borderId="0" xfId="0" applyFont="1" applyAlignment="1">
      <alignment horizontal="left"/>
    </xf>
    <xf numFmtId="0" fontId="88" fillId="0" borderId="0" xfId="0" applyFont="1"/>
    <xf numFmtId="0" fontId="13" fillId="0" borderId="0" xfId="0" applyFont="1"/>
    <xf numFmtId="9" fontId="27" fillId="0" borderId="0" xfId="0" applyNumberFormat="1" applyFont="1"/>
    <xf numFmtId="0" fontId="2" fillId="6" borderId="0" xfId="0" applyFont="1" applyFill="1"/>
    <xf numFmtId="0" fontId="32" fillId="6" borderId="0" xfId="0" applyFont="1" applyFill="1"/>
    <xf numFmtId="0" fontId="28" fillId="0" borderId="0" xfId="0" applyFont="1" applyAlignment="1">
      <alignment horizontal="center" vertical="center"/>
    </xf>
    <xf numFmtId="0" fontId="30" fillId="0" borderId="0" xfId="0" applyFont="1" applyAlignment="1">
      <alignment horizontal="left" vertical="center"/>
    </xf>
    <xf numFmtId="0" fontId="8" fillId="0" borderId="0" xfId="0" applyFont="1" applyAlignment="1">
      <alignment horizontal="left" vertical="center"/>
    </xf>
    <xf numFmtId="0" fontId="30" fillId="0" borderId="0" xfId="0" applyFont="1" applyAlignment="1">
      <alignment horizontal="center" vertical="center"/>
    </xf>
    <xf numFmtId="0" fontId="2"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15" fillId="0" borderId="0" xfId="3" applyAlignment="1" applyProtection="1"/>
    <xf numFmtId="0" fontId="26" fillId="2" borderId="10" xfId="0" applyFont="1" applyFill="1" applyBorder="1" applyProtection="1">
      <protection locked="0"/>
    </xf>
    <xf numFmtId="0" fontId="26" fillId="2" borderId="2" xfId="0" applyFont="1" applyFill="1" applyBorder="1" applyProtection="1">
      <protection locked="0"/>
    </xf>
    <xf numFmtId="0" fontId="26" fillId="2" borderId="1" xfId="0" applyFont="1" applyFill="1" applyBorder="1" applyProtection="1">
      <protection locked="0"/>
    </xf>
    <xf numFmtId="0" fontId="26" fillId="2" borderId="17" xfId="0" applyFont="1" applyFill="1" applyBorder="1" applyProtection="1">
      <protection locked="0"/>
    </xf>
    <xf numFmtId="0" fontId="25" fillId="2" borderId="2" xfId="0" applyFont="1" applyFill="1" applyBorder="1" applyAlignment="1" applyProtection="1">
      <alignment horizontal="center"/>
      <protection locked="0"/>
    </xf>
    <xf numFmtId="0" fontId="25" fillId="2" borderId="4" xfId="0" applyFont="1" applyFill="1" applyBorder="1" applyAlignment="1" applyProtection="1">
      <alignment horizontal="right"/>
      <protection locked="0"/>
    </xf>
    <xf numFmtId="173" fontId="12" fillId="2" borderId="1" xfId="0" applyNumberFormat="1" applyFont="1" applyFill="1" applyBorder="1" applyProtection="1">
      <protection locked="0"/>
    </xf>
    <xf numFmtId="5" fontId="25" fillId="0" borderId="20" xfId="2" applyNumberFormat="1" applyFont="1" applyBorder="1" applyProtection="1"/>
    <xf numFmtId="5" fontId="25" fillId="0" borderId="21" xfId="2" applyNumberFormat="1" applyFont="1" applyBorder="1" applyProtection="1"/>
    <xf numFmtId="0" fontId="31" fillId="0" borderId="7" xfId="0" applyFont="1" applyBorder="1"/>
    <xf numFmtId="0" fontId="31" fillId="0" borderId="7" xfId="0" applyFont="1" applyBorder="1" applyAlignment="1">
      <alignment horizontal="left"/>
    </xf>
    <xf numFmtId="0" fontId="0" fillId="0" borderId="7" xfId="0" applyBorder="1"/>
    <xf numFmtId="0" fontId="48" fillId="0" borderId="7" xfId="0" applyFont="1" applyBorder="1"/>
    <xf numFmtId="14" fontId="31" fillId="0" borderId="7" xfId="0" applyNumberFormat="1" applyFont="1" applyBorder="1" applyAlignment="1">
      <alignment horizontal="left"/>
    </xf>
    <xf numFmtId="0" fontId="0" fillId="0" borderId="7" xfId="0" applyBorder="1" applyAlignment="1">
      <alignment horizontal="left"/>
    </xf>
    <xf numFmtId="0" fontId="16" fillId="0" borderId="0" xfId="0" applyFont="1"/>
    <xf numFmtId="0" fontId="25" fillId="0" borderId="0" xfId="0" applyFont="1" applyAlignment="1">
      <alignment horizontal="left" indent="8"/>
    </xf>
    <xf numFmtId="0" fontId="42" fillId="0" borderId="0" xfId="0" applyFont="1" applyAlignment="1">
      <alignment horizontal="left" indent="8"/>
    </xf>
    <xf numFmtId="0" fontId="34" fillId="0" borderId="0" xfId="0" applyFont="1" applyAlignment="1">
      <alignment horizontal="left"/>
    </xf>
    <xf numFmtId="0" fontId="2" fillId="0" borderId="0" xfId="0" applyFont="1" applyAlignment="1">
      <alignment horizontal="justify"/>
    </xf>
    <xf numFmtId="42" fontId="12" fillId="0" borderId="0" xfId="2" applyNumberFormat="1" applyFont="1" applyFill="1" applyBorder="1" applyAlignment="1" applyProtection="1">
      <alignment horizontal="center"/>
    </xf>
    <xf numFmtId="170" fontId="12" fillId="0" borderId="0" xfId="0" applyNumberFormat="1" applyFont="1" applyAlignment="1">
      <alignment horizontal="left"/>
    </xf>
    <xf numFmtId="0" fontId="25" fillId="5" borderId="6" xfId="0" applyFont="1" applyFill="1" applyBorder="1"/>
    <xf numFmtId="0" fontId="25" fillId="5" borderId="10" xfId="0" applyFont="1" applyFill="1" applyBorder="1"/>
    <xf numFmtId="0" fontId="12" fillId="5" borderId="15" xfId="0" applyFont="1" applyFill="1" applyBorder="1"/>
    <xf numFmtId="0" fontId="25" fillId="5" borderId="8" xfId="0" applyFont="1" applyFill="1" applyBorder="1"/>
    <xf numFmtId="0" fontId="25" fillId="5" borderId="12" xfId="0" applyFont="1" applyFill="1" applyBorder="1"/>
    <xf numFmtId="43" fontId="26" fillId="0" borderId="18" xfId="1" applyFont="1" applyFill="1" applyBorder="1" applyAlignment="1" applyProtection="1"/>
    <xf numFmtId="0" fontId="15" fillId="0" borderId="0" xfId="3" applyAlignment="1" applyProtection="1">
      <protection locked="0"/>
    </xf>
    <xf numFmtId="0" fontId="25" fillId="0" borderId="0" xfId="0" applyFont="1" applyAlignment="1">
      <alignment vertical="center"/>
    </xf>
    <xf numFmtId="0" fontId="2" fillId="0" borderId="0" xfId="0" applyFont="1" applyAlignment="1">
      <alignment vertical="center"/>
    </xf>
    <xf numFmtId="14" fontId="12" fillId="2" borderId="11" xfId="0" applyNumberFormat="1" applyFont="1" applyFill="1" applyBorder="1" applyAlignment="1" applyProtection="1">
      <alignment horizontal="center"/>
      <protection locked="0"/>
    </xf>
    <xf numFmtId="0" fontId="20" fillId="0" borderId="0" xfId="0" applyFont="1" applyAlignment="1">
      <alignment horizontal="center"/>
    </xf>
    <xf numFmtId="0" fontId="12" fillId="2" borderId="3" xfId="0" applyFont="1" applyFill="1" applyBorder="1" applyAlignment="1" applyProtection="1">
      <alignment horizontal="center"/>
      <protection locked="0"/>
    </xf>
    <xf numFmtId="0" fontId="25" fillId="0" borderId="12" xfId="0" applyFont="1" applyBorder="1" applyAlignment="1">
      <alignment horizontal="center"/>
    </xf>
    <xf numFmtId="42" fontId="12" fillId="2" borderId="4" xfId="2" applyNumberFormat="1" applyFont="1" applyFill="1" applyBorder="1" applyAlignment="1" applyProtection="1">
      <alignment horizontal="center"/>
      <protection locked="0"/>
    </xf>
    <xf numFmtId="0" fontId="0" fillId="2" borderId="11" xfId="0" applyFill="1" applyBorder="1" applyAlignment="1" applyProtection="1">
      <alignment horizontal="left"/>
      <protection locked="0"/>
    </xf>
    <xf numFmtId="0" fontId="25" fillId="0" borderId="6" xfId="0" applyFont="1" applyBorder="1" applyAlignment="1">
      <alignment horizontal="center"/>
    </xf>
    <xf numFmtId="0" fontId="25" fillId="0" borderId="5" xfId="0" applyFont="1" applyBorder="1" applyAlignment="1">
      <alignment horizontal="center"/>
    </xf>
    <xf numFmtId="0" fontId="25" fillId="0" borderId="9" xfId="0" applyFont="1" applyBorder="1" applyAlignment="1">
      <alignment horizontal="center"/>
    </xf>
    <xf numFmtId="0" fontId="12" fillId="2" borderId="11" xfId="0" applyFont="1" applyFill="1" applyBorder="1" applyAlignment="1" applyProtection="1">
      <alignment horizontal="center"/>
      <protection locked="0"/>
    </xf>
    <xf numFmtId="0" fontId="11" fillId="0" borderId="0" xfId="0" quotePrefix="1" applyFont="1"/>
    <xf numFmtId="0" fontId="2" fillId="0" borderId="0" xfId="0" applyFont="1" applyAlignment="1">
      <alignment horizontal="left"/>
    </xf>
    <xf numFmtId="0" fontId="28" fillId="0" borderId="0" xfId="0" applyFont="1" applyAlignment="1">
      <alignment horizontal="center"/>
    </xf>
    <xf numFmtId="0" fontId="30" fillId="0" borderId="0" xfId="0" applyFont="1" applyAlignment="1">
      <alignment horizontal="left"/>
    </xf>
    <xf numFmtId="0" fontId="34" fillId="0" borderId="0" xfId="0" applyFont="1" applyAlignment="1">
      <alignment horizontal="center"/>
    </xf>
    <xf numFmtId="0" fontId="37" fillId="0" borderId="0" xfId="0" applyFont="1" applyAlignment="1">
      <alignment horizontal="left"/>
    </xf>
    <xf numFmtId="0" fontId="12" fillId="0" borderId="0" xfId="0" applyFont="1" applyAlignment="1">
      <alignment horizontal="left" indent="10"/>
    </xf>
    <xf numFmtId="44" fontId="21" fillId="0" borderId="0" xfId="2" applyFont="1" applyAlignment="1" applyProtection="1"/>
    <xf numFmtId="0" fontId="21" fillId="0" borderId="0" xfId="0" applyFont="1" applyAlignment="1">
      <alignment horizontal="center"/>
    </xf>
    <xf numFmtId="0" fontId="39" fillId="0" borderId="0" xfId="0" applyFont="1"/>
    <xf numFmtId="0" fontId="42" fillId="0" borderId="0" xfId="0" applyFont="1" applyAlignment="1">
      <alignment horizontal="center"/>
    </xf>
    <xf numFmtId="0" fontId="40" fillId="0" borderId="0" xfId="0" applyFont="1"/>
    <xf numFmtId="0" fontId="45" fillId="0" borderId="0" xfId="0" applyFont="1" applyAlignment="1">
      <alignment horizontal="center"/>
    </xf>
    <xf numFmtId="0" fontId="46" fillId="0" borderId="0" xfId="0" applyFont="1" applyAlignment="1">
      <alignment horizontal="center"/>
    </xf>
    <xf numFmtId="0" fontId="12" fillId="0" borderId="0" xfId="0" quotePrefix="1" applyFont="1"/>
    <xf numFmtId="0" fontId="26" fillId="0" borderId="0" xfId="0" applyFont="1" applyAlignment="1">
      <alignment horizontal="left"/>
    </xf>
    <xf numFmtId="0" fontId="25" fillId="0" borderId="0" xfId="0" applyFont="1" applyAlignment="1">
      <alignment horizontal="justify"/>
    </xf>
    <xf numFmtId="0" fontId="32" fillId="0" borderId="0" xfId="0" applyFont="1" applyAlignment="1">
      <alignment horizontal="left"/>
    </xf>
    <xf numFmtId="0" fontId="32" fillId="0" borderId="0" xfId="0" applyFont="1" applyAlignment="1">
      <alignment horizontal="justify"/>
    </xf>
    <xf numFmtId="0" fontId="64" fillId="0" borderId="0" xfId="0" applyFont="1" applyAlignment="1">
      <alignment horizontal="justify"/>
    </xf>
    <xf numFmtId="0" fontId="20" fillId="0" borderId="0" xfId="0" applyFont="1" applyAlignment="1">
      <alignment horizontal="left"/>
    </xf>
    <xf numFmtId="0" fontId="25" fillId="0" borderId="7" xfId="0" applyFont="1" applyBorder="1" applyAlignment="1">
      <alignment horizontal="right"/>
    </xf>
    <xf numFmtId="0" fontId="25" fillId="0" borderId="6" xfId="0" quotePrefix="1" applyFont="1" applyBorder="1" applyAlignment="1">
      <alignment horizontal="left"/>
    </xf>
    <xf numFmtId="0" fontId="0" fillId="0" borderId="6" xfId="0" applyBorder="1"/>
    <xf numFmtId="0" fontId="2" fillId="0" borderId="8" xfId="0" applyFont="1" applyBorder="1" applyAlignment="1">
      <alignment horizontal="left"/>
    </xf>
    <xf numFmtId="0" fontId="2" fillId="0" borderId="7" xfId="0" applyFont="1" applyBorder="1" applyAlignment="1">
      <alignment horizontal="left"/>
    </xf>
    <xf numFmtId="0" fontId="2" fillId="0" borderId="15" xfId="0" applyFont="1" applyBorder="1" applyAlignment="1">
      <alignment horizontal="center"/>
    </xf>
    <xf numFmtId="0" fontId="25" fillId="0" borderId="10" xfId="0" applyFont="1" applyBorder="1" applyAlignment="1">
      <alignment horizontal="left"/>
    </xf>
    <xf numFmtId="0" fontId="25" fillId="0" borderId="12" xfId="0" applyFont="1" applyBorder="1" applyAlignment="1">
      <alignment horizontal="left"/>
    </xf>
    <xf numFmtId="0" fontId="25" fillId="0" borderId="11" xfId="0" applyFont="1" applyBorder="1" applyAlignment="1">
      <alignment horizontal="left"/>
    </xf>
    <xf numFmtId="168" fontId="25" fillId="0" borderId="1" xfId="4" applyNumberFormat="1" applyFont="1" applyBorder="1" applyAlignment="1" applyProtection="1">
      <alignment horizontal="center"/>
    </xf>
    <xf numFmtId="0" fontId="12" fillId="0" borderId="6" xfId="0" applyFont="1" applyBorder="1"/>
    <xf numFmtId="0" fontId="25" fillId="0" borderId="7" xfId="0" applyFont="1" applyBorder="1" applyAlignment="1">
      <alignment horizontal="left"/>
    </xf>
    <xf numFmtId="0" fontId="29" fillId="0" borderId="0" xfId="0" applyFont="1"/>
    <xf numFmtId="0" fontId="44" fillId="0" borderId="0" xfId="0" applyFont="1" applyAlignment="1">
      <alignment horizontal="left"/>
    </xf>
    <xf numFmtId="0" fontId="46" fillId="0" borderId="0" xfId="0" applyFont="1" applyAlignment="1">
      <alignment horizontal="justify"/>
    </xf>
    <xf numFmtId="0" fontId="62" fillId="0" borderId="0" xfId="0" applyFont="1" applyAlignment="1">
      <alignment vertical="top" wrapText="1"/>
    </xf>
    <xf numFmtId="0" fontId="51" fillId="0" borderId="0" xfId="0" applyFont="1" applyAlignment="1">
      <alignment vertical="top" wrapText="1"/>
    </xf>
    <xf numFmtId="0" fontId="51" fillId="0" borderId="0" xfId="0" applyFont="1" applyAlignment="1">
      <alignment horizontal="justify" vertical="top" wrapText="1"/>
    </xf>
    <xf numFmtId="0" fontId="25" fillId="0" borderId="2" xfId="0" applyFont="1" applyBorder="1" applyAlignment="1">
      <alignment horizontal="left"/>
    </xf>
    <xf numFmtId="0" fontId="25" fillId="0" borderId="3" xfId="0" applyFont="1" applyBorder="1" applyAlignment="1">
      <alignment horizontal="center"/>
    </xf>
    <xf numFmtId="0" fontId="25" fillId="0" borderId="4" xfId="0" applyFont="1" applyBorder="1" applyAlignment="1">
      <alignment horizontal="left"/>
    </xf>
    <xf numFmtId="0" fontId="52" fillId="0" borderId="0" xfId="0" applyFont="1" applyAlignment="1">
      <alignment horizontal="left"/>
    </xf>
    <xf numFmtId="0" fontId="32" fillId="0" borderId="0" xfId="0" applyFont="1" applyAlignment="1">
      <alignment vertical="top" wrapText="1"/>
    </xf>
    <xf numFmtId="0" fontId="64" fillId="0" borderId="0" xfId="0" applyFont="1" applyAlignment="1">
      <alignment horizontal="left" indent="8"/>
    </xf>
    <xf numFmtId="0" fontId="56" fillId="0" borderId="0" xfId="0" applyFont="1" applyAlignment="1">
      <alignment horizontal="left"/>
    </xf>
    <xf numFmtId="0" fontId="65" fillId="0" borderId="0" xfId="0" applyFont="1" applyAlignment="1">
      <alignment horizontal="justify"/>
    </xf>
    <xf numFmtId="0" fontId="25" fillId="0" borderId="0" xfId="0" quotePrefix="1" applyFont="1" applyAlignment="1">
      <alignment horizontal="left"/>
    </xf>
    <xf numFmtId="165" fontId="25" fillId="0" borderId="0" xfId="1" applyNumberFormat="1" applyFont="1" applyFill="1" applyBorder="1" applyAlignment="1" applyProtection="1"/>
    <xf numFmtId="164" fontId="19" fillId="0" borderId="0" xfId="4" applyNumberFormat="1" applyFont="1" applyFill="1" applyBorder="1" applyProtection="1"/>
    <xf numFmtId="0" fontId="45" fillId="0" borderId="0" xfId="0" applyFont="1" applyAlignment="1">
      <alignment horizontal="justify"/>
    </xf>
    <xf numFmtId="0" fontId="25" fillId="0" borderId="16" xfId="0" applyFont="1" applyBorder="1" applyAlignment="1">
      <alignment horizontal="left"/>
    </xf>
    <xf numFmtId="0" fontId="25" fillId="0" borderId="11" xfId="0" applyFont="1" applyBorder="1"/>
    <xf numFmtId="0" fontId="12" fillId="0" borderId="16" xfId="0" applyFont="1" applyBorder="1"/>
    <xf numFmtId="0" fontId="25" fillId="0" borderId="5" xfId="0" applyFont="1" applyBorder="1" applyAlignment="1">
      <alignment horizontal="left"/>
    </xf>
    <xf numFmtId="165" fontId="25" fillId="0" borderId="21" xfId="1" applyNumberFormat="1" applyFont="1" applyFill="1" applyBorder="1" applyProtection="1"/>
    <xf numFmtId="165" fontId="19" fillId="0" borderId="0" xfId="1" applyNumberFormat="1" applyFont="1" applyFill="1" applyBorder="1" applyProtection="1"/>
    <xf numFmtId="0" fontId="19" fillId="0" borderId="9" xfId="0" applyFont="1" applyBorder="1"/>
    <xf numFmtId="165" fontId="25" fillId="0" borderId="11" xfId="1" applyNumberFormat="1" applyFont="1" applyFill="1" applyBorder="1" applyProtection="1"/>
    <xf numFmtId="0" fontId="0" fillId="0" borderId="0" xfId="0" applyAlignment="1">
      <alignment horizontal="justify"/>
    </xf>
    <xf numFmtId="166" fontId="19" fillId="0" borderId="0" xfId="2" applyNumberFormat="1" applyFont="1" applyFill="1" applyBorder="1" applyAlignment="1" applyProtection="1">
      <alignment horizontal="center"/>
    </xf>
    <xf numFmtId="0" fontId="60" fillId="0" borderId="0" xfId="0" applyFont="1" applyAlignment="1">
      <alignment horizontal="justify"/>
    </xf>
    <xf numFmtId="0" fontId="66" fillId="0" borderId="0" xfId="0" applyFont="1" applyAlignment="1">
      <alignment horizontal="justify"/>
    </xf>
    <xf numFmtId="0" fontId="46" fillId="0" borderId="0" xfId="0" applyFont="1"/>
    <xf numFmtId="0" fontId="12" fillId="3" borderId="0" xfId="0" applyFont="1" applyFill="1"/>
    <xf numFmtId="0" fontId="28" fillId="0" borderId="0" xfId="0" applyFont="1"/>
    <xf numFmtId="0" fontId="12" fillId="0" borderId="15" xfId="0" applyFont="1" applyBorder="1" applyAlignment="1">
      <alignment horizontal="center"/>
    </xf>
    <xf numFmtId="0" fontId="12" fillId="0" borderId="16" xfId="0" applyFont="1" applyBorder="1" applyAlignment="1">
      <alignment horizontal="center"/>
    </xf>
    <xf numFmtId="0" fontId="24" fillId="0" borderId="0" xfId="0" applyFont="1"/>
    <xf numFmtId="0" fontId="74" fillId="0" borderId="0" xfId="0" applyFont="1"/>
    <xf numFmtId="0" fontId="25" fillId="0" borderId="2" xfId="0" applyFont="1" applyBorder="1" applyAlignment="1">
      <alignment horizontal="center"/>
    </xf>
    <xf numFmtId="0" fontId="25" fillId="0" borderId="1" xfId="0" applyFont="1" applyBorder="1" applyAlignment="1">
      <alignment horizontal="center"/>
    </xf>
    <xf numFmtId="0" fontId="26" fillId="0" borderId="6" xfId="0" applyFont="1" applyBorder="1"/>
    <xf numFmtId="0" fontId="26" fillId="0" borderId="7" xfId="0" applyFont="1" applyBorder="1"/>
    <xf numFmtId="0" fontId="63" fillId="0" borderId="5" xfId="0" applyFont="1" applyBorder="1"/>
    <xf numFmtId="0" fontId="41" fillId="0" borderId="0" xfId="0" applyFont="1" applyAlignment="1">
      <alignment horizontal="left"/>
    </xf>
    <xf numFmtId="44" fontId="19" fillId="0" borderId="0" xfId="2" applyFont="1" applyFill="1" applyBorder="1" applyProtection="1"/>
    <xf numFmtId="0" fontId="25" fillId="0" borderId="0" xfId="0" applyFont="1" applyAlignment="1">
      <alignment horizontal="left" vertical="top" wrapText="1"/>
    </xf>
    <xf numFmtId="44" fontId="12" fillId="0" borderId="0" xfId="2" applyFont="1" applyFill="1" applyBorder="1" applyProtection="1"/>
    <xf numFmtId="0" fontId="25" fillId="0" borderId="0" xfId="0" applyFont="1" applyAlignment="1">
      <alignment vertical="top" wrapText="1"/>
    </xf>
    <xf numFmtId="0" fontId="25" fillId="0" borderId="4" xfId="0" applyFont="1" applyBorder="1" applyAlignment="1">
      <alignment horizontal="center"/>
    </xf>
    <xf numFmtId="0" fontId="25" fillId="4" borderId="2" xfId="0" applyFont="1" applyFill="1" applyBorder="1" applyAlignment="1">
      <alignment horizontal="justify"/>
    </xf>
    <xf numFmtId="0" fontId="12" fillId="4" borderId="3" xfId="0" applyFont="1" applyFill="1" applyBorder="1"/>
    <xf numFmtId="0" fontId="12" fillId="4" borderId="4" xfId="0" applyFont="1" applyFill="1" applyBorder="1"/>
    <xf numFmtId="0" fontId="25" fillId="0" borderId="2" xfId="0" quotePrefix="1" applyFont="1" applyBorder="1" applyAlignment="1">
      <alignment horizontal="left"/>
    </xf>
    <xf numFmtId="0" fontId="50" fillId="0" borderId="0" xfId="0" applyFont="1" applyAlignment="1">
      <alignment horizontal="left"/>
    </xf>
    <xf numFmtId="0" fontId="53" fillId="0" borderId="0" xfId="0" applyFont="1" applyAlignment="1">
      <alignment vertical="center"/>
    </xf>
    <xf numFmtId="0" fontId="56" fillId="0" borderId="0" xfId="0" applyFont="1"/>
    <xf numFmtId="0" fontId="12" fillId="0" borderId="10" xfId="0" applyFont="1" applyBorder="1"/>
    <xf numFmtId="0" fontId="8" fillId="0" borderId="0" xfId="0" applyFont="1"/>
    <xf numFmtId="0" fontId="2" fillId="0" borderId="11" xfId="0" applyFont="1" applyBorder="1" applyAlignment="1">
      <alignment horizontal="center"/>
    </xf>
    <xf numFmtId="165" fontId="25" fillId="0" borderId="11" xfId="1" applyNumberFormat="1" applyFont="1" applyBorder="1" applyAlignment="1" applyProtection="1">
      <alignment horizontal="center"/>
    </xf>
    <xf numFmtId="165" fontId="25" fillId="0" borderId="3" xfId="1" applyNumberFormat="1" applyFont="1" applyBorder="1" applyAlignment="1" applyProtection="1">
      <alignment horizontal="center"/>
    </xf>
    <xf numFmtId="42" fontId="12" fillId="0" borderId="3" xfId="0" applyNumberFormat="1" applyFont="1" applyBorder="1"/>
    <xf numFmtId="9" fontId="69" fillId="0" borderId="3" xfId="0" applyNumberFormat="1" applyFont="1" applyBorder="1"/>
    <xf numFmtId="166" fontId="32" fillId="0" borderId="0" xfId="0" applyNumberFormat="1" applyFont="1"/>
    <xf numFmtId="166" fontId="12" fillId="0" borderId="3" xfId="0" applyNumberFormat="1" applyFont="1" applyBorder="1"/>
    <xf numFmtId="166" fontId="25" fillId="0" borderId="13" xfId="0" applyNumberFormat="1" applyFont="1" applyBorder="1"/>
    <xf numFmtId="166" fontId="25" fillId="0" borderId="11" xfId="0" applyNumberFormat="1" applyFont="1" applyBorder="1"/>
    <xf numFmtId="10" fontId="25" fillId="0" borderId="11" xfId="4" applyNumberFormat="1" applyFont="1" applyFill="1" applyBorder="1" applyProtection="1"/>
    <xf numFmtId="166" fontId="19" fillId="0" borderId="0" xfId="0" applyNumberFormat="1" applyFont="1"/>
    <xf numFmtId="166" fontId="2" fillId="0" borderId="0" xfId="0" applyNumberFormat="1" applyFont="1"/>
    <xf numFmtId="165" fontId="12" fillId="0" borderId="0" xfId="0" applyNumberFormat="1" applyFont="1"/>
    <xf numFmtId="0" fontId="37" fillId="0" borderId="0" xfId="0" applyFont="1"/>
    <xf numFmtId="166" fontId="32" fillId="0" borderId="26" xfId="0" applyNumberFormat="1" applyFont="1" applyBorder="1"/>
    <xf numFmtId="0" fontId="28" fillId="0" borderId="0" xfId="0" applyFont="1" applyAlignment="1">
      <alignment horizontal="right"/>
    </xf>
    <xf numFmtId="166" fontId="28" fillId="0" borderId="0" xfId="0" applyNumberFormat="1" applyFont="1"/>
    <xf numFmtId="0" fontId="59" fillId="0" borderId="6" xfId="0" applyFont="1" applyBorder="1"/>
    <xf numFmtId="166" fontId="25" fillId="0" borderId="8" xfId="0" applyNumberFormat="1" applyFont="1" applyBorder="1"/>
    <xf numFmtId="0" fontId="55" fillId="0" borderId="5" xfId="0" applyFont="1" applyBorder="1"/>
    <xf numFmtId="166" fontId="32" fillId="0" borderId="9" xfId="0" applyNumberFormat="1" applyFont="1" applyBorder="1"/>
    <xf numFmtId="0" fontId="59" fillId="0" borderId="5" xfId="0" applyFont="1" applyBorder="1"/>
    <xf numFmtId="0" fontId="59" fillId="0" borderId="0" xfId="0" applyFont="1"/>
    <xf numFmtId="166" fontId="25" fillId="0" borderId="9" xfId="0" applyNumberFormat="1" applyFont="1" applyBorder="1"/>
    <xf numFmtId="0" fontId="59" fillId="0" borderId="5" xfId="0" applyFont="1" applyBorder="1" applyAlignment="1">
      <alignment horizontal="left"/>
    </xf>
    <xf numFmtId="0" fontId="18" fillId="0" borderId="5" xfId="0" applyFont="1" applyBorder="1"/>
    <xf numFmtId="166" fontId="2" fillId="0" borderId="9" xfId="0" applyNumberFormat="1" applyFont="1" applyBorder="1"/>
    <xf numFmtId="166" fontId="32" fillId="0" borderId="12" xfId="0" applyNumberFormat="1" applyFont="1" applyBorder="1"/>
    <xf numFmtId="0" fontId="9" fillId="0" borderId="0" xfId="0" applyFont="1" applyAlignment="1">
      <alignment horizontal="left"/>
    </xf>
    <xf numFmtId="44" fontId="25" fillId="0" borderId="0" xfId="2" applyFont="1" applyFill="1" applyBorder="1" applyAlignment="1" applyProtection="1"/>
    <xf numFmtId="0" fontId="53" fillId="0" borderId="0" xfId="0" applyFont="1" applyAlignment="1">
      <alignment horizontal="left"/>
    </xf>
    <xf numFmtId="0" fontId="53" fillId="0" borderId="0" xfId="0" applyFont="1" applyAlignment="1">
      <alignment horizontal="left" vertical="top"/>
    </xf>
    <xf numFmtId="0" fontId="47" fillId="0" borderId="0" xfId="0" applyFont="1"/>
    <xf numFmtId="0" fontId="20" fillId="0" borderId="6" xfId="0" applyFont="1" applyBorder="1"/>
    <xf numFmtId="0" fontId="20" fillId="0" borderId="7" xfId="0" applyFont="1" applyBorder="1"/>
    <xf numFmtId="0" fontId="20" fillId="0" borderId="8" xfId="0" applyFont="1" applyBorder="1"/>
    <xf numFmtId="0" fontId="20" fillId="0" borderId="15" xfId="0" applyFont="1" applyBorder="1"/>
    <xf numFmtId="0" fontId="20" fillId="0" borderId="5" xfId="0" applyFont="1" applyBorder="1"/>
    <xf numFmtId="0" fontId="20" fillId="0" borderId="9" xfId="0" applyFont="1" applyBorder="1"/>
    <xf numFmtId="0" fontId="25" fillId="0" borderId="16" xfId="0" quotePrefix="1" applyFont="1" applyBorder="1" applyAlignment="1">
      <alignment horizontal="center"/>
    </xf>
    <xf numFmtId="0" fontId="19" fillId="0" borderId="5" xfId="0" applyFont="1" applyBorder="1"/>
    <xf numFmtId="0" fontId="19" fillId="0" borderId="16" xfId="0" applyFont="1" applyBorder="1"/>
    <xf numFmtId="0" fontId="19" fillId="0" borderId="16" xfId="0" applyFont="1" applyBorder="1" applyAlignment="1">
      <alignment horizontal="center"/>
    </xf>
    <xf numFmtId="0" fontId="56" fillId="0" borderId="6" xfId="0" applyFont="1" applyBorder="1" applyAlignment="1">
      <alignment horizontal="center"/>
    </xf>
    <xf numFmtId="0" fontId="56" fillId="0" borderId="8" xfId="0" applyFont="1" applyBorder="1" applyAlignment="1">
      <alignment horizontal="center"/>
    </xf>
    <xf numFmtId="0" fontId="20" fillId="6" borderId="5" xfId="0" applyFont="1" applyFill="1" applyBorder="1"/>
    <xf numFmtId="0" fontId="12" fillId="6" borderId="0" xfId="0" applyFont="1" applyFill="1"/>
    <xf numFmtId="0" fontId="12" fillId="6" borderId="9" xfId="0" applyFont="1" applyFill="1" applyBorder="1"/>
    <xf numFmtId="165" fontId="12" fillId="6" borderId="16" xfId="1" applyNumberFormat="1" applyFont="1" applyFill="1" applyBorder="1" applyProtection="1"/>
    <xf numFmtId="165" fontId="12" fillId="6" borderId="16" xfId="0" applyNumberFormat="1" applyFont="1" applyFill="1" applyBorder="1"/>
    <xf numFmtId="0" fontId="12" fillId="6" borderId="16" xfId="0" applyFont="1" applyFill="1" applyBorder="1" applyAlignment="1">
      <alignment horizontal="center"/>
    </xf>
    <xf numFmtId="165" fontId="12" fillId="0" borderId="17" xfId="0" applyNumberFormat="1" applyFont="1" applyBorder="1"/>
    <xf numFmtId="164" fontId="25" fillId="0" borderId="17" xfId="4" applyNumberFormat="1" applyFont="1" applyFill="1" applyBorder="1" applyAlignment="1" applyProtection="1">
      <alignment horizontal="center"/>
    </xf>
    <xf numFmtId="165" fontId="12" fillId="0" borderId="1" xfId="0" applyNumberFormat="1" applyFont="1" applyBorder="1"/>
    <xf numFmtId="165" fontId="25" fillId="0" borderId="9" xfId="1" applyNumberFormat="1" applyFont="1" applyBorder="1" applyAlignment="1" applyProtection="1">
      <alignment horizontal="right"/>
    </xf>
    <xf numFmtId="10" fontId="25" fillId="6" borderId="15" xfId="4" applyNumberFormat="1" applyFont="1" applyFill="1" applyBorder="1" applyAlignment="1" applyProtection="1">
      <alignment horizontal="center"/>
    </xf>
    <xf numFmtId="0" fontId="2" fillId="0" borderId="5" xfId="0" applyFont="1" applyBorder="1"/>
    <xf numFmtId="165" fontId="2" fillId="0" borderId="9" xfId="1" applyNumberFormat="1" applyFont="1" applyBorder="1" applyAlignment="1" applyProtection="1">
      <alignment horizontal="right"/>
    </xf>
    <xf numFmtId="165" fontId="2" fillId="0" borderId="16" xfId="0" applyNumberFormat="1" applyFont="1" applyBorder="1"/>
    <xf numFmtId="165" fontId="2" fillId="0" borderId="5" xfId="0" applyNumberFormat="1" applyFont="1" applyBorder="1"/>
    <xf numFmtId="10" fontId="2" fillId="0" borderId="0" xfId="4" applyNumberFormat="1" applyFont="1" applyFill="1" applyBorder="1" applyAlignment="1" applyProtection="1">
      <alignment horizontal="center"/>
    </xf>
    <xf numFmtId="165" fontId="2" fillId="0" borderId="9" xfId="0" applyNumberFormat="1" applyFont="1" applyBorder="1"/>
    <xf numFmtId="165" fontId="19" fillId="0" borderId="0" xfId="1" applyNumberFormat="1" applyFont="1" applyBorder="1" applyAlignment="1" applyProtection="1">
      <alignment horizontal="right"/>
    </xf>
    <xf numFmtId="165" fontId="19" fillId="0" borderId="0" xfId="0" applyNumberFormat="1" applyFont="1"/>
    <xf numFmtId="10" fontId="19" fillId="0" borderId="0" xfId="4" applyNumberFormat="1" applyFont="1" applyFill="1" applyBorder="1" applyAlignment="1" applyProtection="1">
      <alignment horizontal="center"/>
    </xf>
    <xf numFmtId="165" fontId="19" fillId="0" borderId="9" xfId="0" applyNumberFormat="1" applyFont="1" applyBorder="1"/>
    <xf numFmtId="165" fontId="12" fillId="6" borderId="0" xfId="1" applyNumberFormat="1" applyFont="1" applyFill="1" applyBorder="1" applyProtection="1"/>
    <xf numFmtId="165" fontId="25" fillId="6" borderId="15" xfId="1" applyNumberFormat="1" applyFont="1" applyFill="1" applyBorder="1" applyProtection="1"/>
    <xf numFmtId="165" fontId="25" fillId="6" borderId="8" xfId="1" applyNumberFormat="1" applyFont="1" applyFill="1" applyBorder="1" applyProtection="1"/>
    <xf numFmtId="165" fontId="25" fillId="6" borderId="15" xfId="0" applyNumberFormat="1" applyFont="1" applyFill="1" applyBorder="1"/>
    <xf numFmtId="10" fontId="25" fillId="6" borderId="16" xfId="0" applyNumberFormat="1" applyFont="1" applyFill="1" applyBorder="1" applyAlignment="1">
      <alignment horizontal="center"/>
    </xf>
    <xf numFmtId="165" fontId="12" fillId="0" borderId="11" xfId="1" applyNumberFormat="1" applyFont="1" applyFill="1" applyBorder="1" applyProtection="1"/>
    <xf numFmtId="41" fontId="12" fillId="0" borderId="17" xfId="0" applyNumberFormat="1" applyFont="1" applyBorder="1"/>
    <xf numFmtId="165" fontId="12" fillId="0" borderId="12" xfId="1" applyNumberFormat="1" applyFont="1" applyFill="1" applyBorder="1" applyProtection="1"/>
    <xf numFmtId="41" fontId="12" fillId="0" borderId="1" xfId="0" applyNumberFormat="1" applyFont="1" applyBorder="1"/>
    <xf numFmtId="165" fontId="19" fillId="0" borderId="9" xfId="1" applyNumberFormat="1" applyFont="1" applyFill="1" applyBorder="1" applyProtection="1"/>
    <xf numFmtId="165" fontId="32" fillId="0" borderId="1" xfId="1" applyNumberFormat="1" applyFont="1" applyBorder="1" applyProtection="1"/>
    <xf numFmtId="165" fontId="32" fillId="0" borderId="1" xfId="1" applyNumberFormat="1" applyFont="1" applyFill="1" applyBorder="1" applyProtection="1"/>
    <xf numFmtId="165" fontId="32" fillId="0" borderId="1" xfId="0" applyNumberFormat="1" applyFont="1" applyBorder="1"/>
    <xf numFmtId="10" fontId="32" fillId="0" borderId="16" xfId="0" applyNumberFormat="1" applyFont="1" applyBorder="1" applyAlignment="1">
      <alignment horizontal="center"/>
    </xf>
    <xf numFmtId="0" fontId="32" fillId="0" borderId="1" xfId="0" applyFont="1" applyBorder="1"/>
    <xf numFmtId="165" fontId="12" fillId="6" borderId="9" xfId="1" applyNumberFormat="1" applyFont="1" applyFill="1" applyBorder="1" applyProtection="1"/>
    <xf numFmtId="165" fontId="25" fillId="6" borderId="16" xfId="1" applyNumberFormat="1" applyFont="1" applyFill="1" applyBorder="1" applyProtection="1"/>
    <xf numFmtId="165" fontId="25" fillId="6" borderId="16" xfId="0" applyNumberFormat="1" applyFont="1" applyFill="1" applyBorder="1"/>
    <xf numFmtId="164" fontId="25" fillId="0" borderId="16" xfId="4" applyNumberFormat="1" applyFont="1" applyFill="1" applyBorder="1" applyAlignment="1" applyProtection="1">
      <alignment horizontal="center"/>
    </xf>
    <xf numFmtId="165" fontId="25" fillId="0" borderId="8" xfId="1" applyNumberFormat="1" applyFont="1" applyBorder="1" applyAlignment="1" applyProtection="1">
      <alignment horizontal="right"/>
    </xf>
    <xf numFmtId="42" fontId="25" fillId="6" borderId="15" xfId="0" applyNumberFormat="1" applyFont="1" applyFill="1" applyBorder="1"/>
    <xf numFmtId="10" fontId="25" fillId="6" borderId="15" xfId="0" applyNumberFormat="1" applyFont="1" applyFill="1" applyBorder="1" applyAlignment="1">
      <alignment horizontal="center"/>
    </xf>
    <xf numFmtId="165" fontId="32" fillId="0" borderId="0" xfId="1" applyNumberFormat="1" applyFont="1" applyFill="1" applyBorder="1" applyAlignment="1" applyProtection="1">
      <alignment horizontal="right"/>
    </xf>
    <xf numFmtId="165" fontId="32" fillId="0" borderId="7" xfId="0" applyNumberFormat="1" applyFont="1" applyBorder="1"/>
    <xf numFmtId="10" fontId="32" fillId="0" borderId="0" xfId="0" applyNumberFormat="1" applyFont="1" applyAlignment="1">
      <alignment horizontal="center"/>
    </xf>
    <xf numFmtId="165" fontId="32" fillId="0" borderId="8" xfId="0" applyNumberFormat="1" applyFont="1" applyBorder="1"/>
    <xf numFmtId="165" fontId="2" fillId="0" borderId="16" xfId="1" applyNumberFormat="1" applyFont="1" applyBorder="1" applyProtection="1"/>
    <xf numFmtId="165" fontId="2" fillId="0" borderId="5" xfId="1" applyNumberFormat="1" applyFont="1" applyBorder="1" applyAlignment="1" applyProtection="1">
      <alignment horizontal="right"/>
    </xf>
    <xf numFmtId="10" fontId="2" fillId="0" borderId="0" xfId="0" applyNumberFormat="1" applyFont="1" applyAlignment="1">
      <alignment horizontal="center"/>
    </xf>
    <xf numFmtId="0" fontId="0" fillId="0" borderId="9" xfId="0" applyBorder="1"/>
    <xf numFmtId="0" fontId="32" fillId="0" borderId="0" xfId="0" quotePrefix="1" applyFont="1" applyAlignment="1">
      <alignment horizontal="center"/>
    </xf>
    <xf numFmtId="165" fontId="2" fillId="0" borderId="0" xfId="1" applyNumberFormat="1" applyFont="1" applyBorder="1" applyAlignment="1" applyProtection="1">
      <alignment horizontal="right"/>
    </xf>
    <xf numFmtId="165" fontId="2" fillId="0" borderId="0" xfId="1" applyNumberFormat="1" applyFont="1" applyBorder="1" applyProtection="1"/>
    <xf numFmtId="42" fontId="2" fillId="6" borderId="12" xfId="2" applyNumberFormat="1" applyFont="1" applyFill="1" applyBorder="1" applyAlignment="1" applyProtection="1">
      <alignment horizontal="center"/>
    </xf>
    <xf numFmtId="166" fontId="2" fillId="5" borderId="12" xfId="2" applyNumberFormat="1" applyFont="1" applyFill="1" applyBorder="1" applyAlignment="1" applyProtection="1">
      <alignment horizontal="center"/>
    </xf>
    <xf numFmtId="0" fontId="56" fillId="0" borderId="0" xfId="0" applyFont="1" applyAlignment="1">
      <alignment horizontal="center"/>
    </xf>
    <xf numFmtId="165" fontId="32" fillId="0" borderId="0" xfId="1" applyNumberFormat="1" applyFont="1" applyBorder="1" applyAlignment="1" applyProtection="1">
      <alignment horizontal="right"/>
    </xf>
    <xf numFmtId="165" fontId="32" fillId="0" borderId="0" xfId="1" applyNumberFormat="1" applyFont="1" applyBorder="1" applyProtection="1"/>
    <xf numFmtId="165" fontId="32" fillId="0" borderId="0" xfId="0" applyNumberFormat="1" applyFont="1"/>
    <xf numFmtId="0" fontId="32" fillId="0" borderId="9" xfId="0" applyFont="1" applyBorder="1"/>
    <xf numFmtId="0" fontId="25" fillId="0" borderId="2" xfId="0" applyFont="1" applyBorder="1"/>
    <xf numFmtId="165" fontId="12" fillId="0" borderId="4" xfId="1" applyNumberFormat="1" applyFont="1" applyFill="1" applyBorder="1" applyProtection="1"/>
    <xf numFmtId="164" fontId="25" fillId="6" borderId="16" xfId="0" applyNumberFormat="1" applyFont="1" applyFill="1" applyBorder="1" applyAlignment="1">
      <alignment horizontal="center"/>
    </xf>
    <xf numFmtId="165" fontId="19" fillId="0" borderId="1" xfId="1" applyNumberFormat="1" applyFont="1" applyBorder="1" applyProtection="1"/>
    <xf numFmtId="165" fontId="19" fillId="0" borderId="1" xfId="1" applyNumberFormat="1" applyFont="1" applyFill="1" applyBorder="1" applyProtection="1"/>
    <xf numFmtId="165" fontId="19" fillId="0" borderId="1" xfId="0" applyNumberFormat="1" applyFont="1" applyBorder="1"/>
    <xf numFmtId="10" fontId="19" fillId="0" borderId="16" xfId="0" applyNumberFormat="1" applyFont="1" applyBorder="1" applyAlignment="1">
      <alignment horizontal="center"/>
    </xf>
    <xf numFmtId="0" fontId="19" fillId="0" borderId="1" xfId="0" applyFont="1" applyBorder="1"/>
    <xf numFmtId="0" fontId="40" fillId="6" borderId="0" xfId="0" applyFont="1" applyFill="1"/>
    <xf numFmtId="165" fontId="32" fillId="0" borderId="15" xfId="1" applyNumberFormat="1" applyFont="1" applyBorder="1" applyProtection="1"/>
    <xf numFmtId="165" fontId="32" fillId="0" borderId="15" xfId="1" applyNumberFormat="1" applyFont="1" applyFill="1" applyBorder="1" applyProtection="1"/>
    <xf numFmtId="165" fontId="32" fillId="0" borderId="15" xfId="0" applyNumberFormat="1" applyFont="1" applyBorder="1"/>
    <xf numFmtId="0" fontId="32" fillId="0" borderId="2" xfId="0" applyFont="1" applyBorder="1"/>
    <xf numFmtId="165" fontId="25" fillId="0" borderId="0" xfId="1" applyNumberFormat="1" applyFont="1" applyBorder="1" applyAlignment="1" applyProtection="1">
      <alignment horizontal="right"/>
    </xf>
    <xf numFmtId="165" fontId="25" fillId="0" borderId="0" xfId="0" applyNumberFormat="1" applyFont="1"/>
    <xf numFmtId="10" fontId="25" fillId="0" borderId="0" xfId="0" applyNumberFormat="1" applyFont="1" applyAlignment="1">
      <alignment horizontal="center"/>
    </xf>
    <xf numFmtId="0" fontId="32" fillId="0" borderId="6" xfId="0" applyFont="1" applyBorder="1"/>
    <xf numFmtId="0" fontId="32" fillId="0" borderId="8" xfId="0" applyFont="1" applyBorder="1"/>
    <xf numFmtId="164" fontId="25" fillId="0" borderId="17" xfId="0" applyNumberFormat="1" applyFont="1" applyBorder="1" applyAlignment="1">
      <alignment horizontal="center"/>
    </xf>
    <xf numFmtId="164" fontId="25" fillId="0" borderId="16" xfId="0" applyNumberFormat="1" applyFont="1" applyBorder="1" applyAlignment="1">
      <alignment horizontal="center"/>
    </xf>
    <xf numFmtId="42" fontId="25" fillId="6" borderId="16" xfId="0" applyNumberFormat="1" applyFont="1" applyFill="1" applyBorder="1"/>
    <xf numFmtId="41" fontId="25" fillId="6" borderId="16" xfId="0" applyNumberFormat="1" applyFont="1" applyFill="1" applyBorder="1"/>
    <xf numFmtId="0" fontId="25" fillId="6" borderId="16" xfId="0" applyFont="1" applyFill="1" applyBorder="1"/>
    <xf numFmtId="164" fontId="25" fillId="6" borderId="15" xfId="0" applyNumberFormat="1" applyFont="1" applyFill="1" applyBorder="1" applyAlignment="1">
      <alignment horizontal="center"/>
    </xf>
    <xf numFmtId="164" fontId="25" fillId="8" borderId="16" xfId="4" applyNumberFormat="1" applyFont="1" applyFill="1" applyBorder="1" applyAlignment="1" applyProtection="1">
      <alignment horizontal="center"/>
    </xf>
    <xf numFmtId="165" fontId="32" fillId="0" borderId="0" xfId="1" applyNumberFormat="1" applyFont="1" applyFill="1" applyBorder="1" applyProtection="1"/>
    <xf numFmtId="165" fontId="0" fillId="0" borderId="0" xfId="1" applyNumberFormat="1" applyFont="1" applyFill="1" applyBorder="1" applyProtection="1"/>
    <xf numFmtId="165" fontId="2" fillId="0" borderId="0" xfId="1" applyNumberFormat="1" applyFont="1" applyFill="1" applyBorder="1" applyProtection="1"/>
    <xf numFmtId="0" fontId="2" fillId="0" borderId="9" xfId="0" applyFont="1" applyBorder="1"/>
    <xf numFmtId="0" fontId="0" fillId="0" borderId="5" xfId="0" applyBorder="1"/>
    <xf numFmtId="0" fontId="25" fillId="6" borderId="6" xfId="0" applyFont="1" applyFill="1" applyBorder="1"/>
    <xf numFmtId="0" fontId="25" fillId="6" borderId="8" xfId="0" applyFont="1" applyFill="1" applyBorder="1"/>
    <xf numFmtId="10" fontId="25" fillId="0" borderId="17" xfId="4" applyNumberFormat="1" applyFont="1" applyFill="1" applyBorder="1" applyAlignment="1" applyProtection="1">
      <alignment horizontal="center"/>
    </xf>
    <xf numFmtId="0" fontId="25" fillId="6" borderId="16" xfId="0" applyFont="1" applyFill="1" applyBorder="1" applyAlignment="1">
      <alignment horizontal="center"/>
    </xf>
    <xf numFmtId="165" fontId="25" fillId="6" borderId="17" xfId="0" applyNumberFormat="1" applyFont="1" applyFill="1" applyBorder="1"/>
    <xf numFmtId="165" fontId="32" fillId="0" borderId="16" xfId="1" applyNumberFormat="1" applyFont="1" applyBorder="1" applyProtection="1"/>
    <xf numFmtId="165" fontId="32" fillId="0" borderId="16" xfId="1" applyNumberFormat="1" applyFont="1" applyFill="1" applyBorder="1" applyProtection="1"/>
    <xf numFmtId="165" fontId="32" fillId="0" borderId="16" xfId="0" applyNumberFormat="1" applyFont="1" applyBorder="1"/>
    <xf numFmtId="0" fontId="32" fillId="0" borderId="16" xfId="0" applyFont="1" applyBorder="1" applyAlignment="1">
      <alignment horizontal="center"/>
    </xf>
    <xf numFmtId="0" fontId="25" fillId="6" borderId="16" xfId="0" applyFont="1" applyFill="1" applyBorder="1" applyAlignment="1">
      <alignment horizontal="left"/>
    </xf>
    <xf numFmtId="42" fontId="25" fillId="6" borderId="21" xfId="2" applyNumberFormat="1" applyFont="1" applyFill="1" applyBorder="1" applyProtection="1"/>
    <xf numFmtId="0" fontId="25" fillId="6" borderId="9" xfId="0" applyFont="1" applyFill="1" applyBorder="1" applyAlignment="1">
      <alignment horizontal="center"/>
    </xf>
    <xf numFmtId="41" fontId="25" fillId="6" borderId="21" xfId="2" applyNumberFormat="1" applyFont="1" applyFill="1" applyBorder="1" applyProtection="1"/>
    <xf numFmtId="0" fontId="0" fillId="0" borderId="27" xfId="0" applyBorder="1"/>
    <xf numFmtId="0" fontId="25" fillId="6" borderId="5" xfId="0" applyFont="1" applyFill="1" applyBorder="1"/>
    <xf numFmtId="41" fontId="25" fillId="6" borderId="17" xfId="2" applyNumberFormat="1" applyFont="1" applyFill="1" applyBorder="1" applyProtection="1"/>
    <xf numFmtId="166" fontId="25" fillId="5" borderId="17" xfId="2" applyNumberFormat="1" applyFont="1" applyFill="1" applyBorder="1" applyProtection="1"/>
    <xf numFmtId="166" fontId="25" fillId="5" borderId="2" xfId="2" applyNumberFormat="1" applyFont="1" applyFill="1" applyBorder="1" applyProtection="1"/>
    <xf numFmtId="166" fontId="25" fillId="5" borderId="4" xfId="2" applyNumberFormat="1" applyFont="1" applyFill="1" applyBorder="1" applyProtection="1"/>
    <xf numFmtId="41" fontId="25" fillId="6" borderId="16" xfId="2" applyNumberFormat="1" applyFont="1" applyFill="1" applyBorder="1" applyProtection="1"/>
    <xf numFmtId="41" fontId="25" fillId="6" borderId="1" xfId="2" applyNumberFormat="1" applyFont="1" applyFill="1" applyBorder="1" applyProtection="1"/>
    <xf numFmtId="166" fontId="25" fillId="5" borderId="9" xfId="2" applyNumberFormat="1" applyFont="1" applyFill="1" applyBorder="1" applyProtection="1"/>
    <xf numFmtId="0" fontId="25" fillId="5" borderId="11" xfId="0" applyFont="1" applyFill="1" applyBorder="1"/>
    <xf numFmtId="0" fontId="25" fillId="6" borderId="10" xfId="0" applyFont="1" applyFill="1" applyBorder="1"/>
    <xf numFmtId="0" fontId="12" fillId="6" borderId="11" xfId="0" applyFont="1" applyFill="1" applyBorder="1"/>
    <xf numFmtId="166" fontId="25" fillId="5" borderId="12" xfId="2" applyNumberFormat="1" applyFont="1" applyFill="1" applyBorder="1" applyProtection="1"/>
    <xf numFmtId="166" fontId="19" fillId="0" borderId="0" xfId="2" applyNumberFormat="1" applyFont="1" applyFill="1" applyBorder="1" applyProtection="1"/>
    <xf numFmtId="44" fontId="2" fillId="0" borderId="0" xfId="2" applyFont="1" applyFill="1" applyBorder="1" applyAlignment="1" applyProtection="1">
      <alignment horizontal="center"/>
    </xf>
    <xf numFmtId="0" fontId="12" fillId="0" borderId="0" xfId="0" applyFont="1" applyAlignment="1">
      <alignment wrapText="1"/>
    </xf>
    <xf numFmtId="0" fontId="19" fillId="0" borderId="0" xfId="0" applyFont="1" applyAlignment="1">
      <alignment horizontal="left" indent="10"/>
    </xf>
    <xf numFmtId="0" fontId="19" fillId="0" borderId="0" xfId="0" quotePrefix="1" applyFont="1"/>
    <xf numFmtId="0" fontId="2" fillId="0" borderId="0" xfId="0" applyFont="1" applyAlignment="1">
      <alignment horizontal="left" indent="5"/>
    </xf>
    <xf numFmtId="0" fontId="76" fillId="0" borderId="0" xfId="0" applyFont="1"/>
    <xf numFmtId="0" fontId="72" fillId="0" borderId="0" xfId="0" applyFont="1"/>
    <xf numFmtId="0" fontId="25" fillId="6" borderId="0" xfId="0" applyFont="1" applyFill="1"/>
    <xf numFmtId="0" fontId="25" fillId="6" borderId="9" xfId="0" applyFont="1" applyFill="1" applyBorder="1"/>
    <xf numFmtId="0" fontId="25" fillId="7" borderId="0" xfId="0" applyFont="1" applyFill="1"/>
    <xf numFmtId="0" fontId="25" fillId="7" borderId="9" xfId="0" applyFont="1" applyFill="1" applyBorder="1"/>
    <xf numFmtId="0" fontId="57" fillId="0" borderId="0" xfId="0" applyFont="1"/>
    <xf numFmtId="0" fontId="62" fillId="0" borderId="0" xfId="0" applyFont="1"/>
    <xf numFmtId="0" fontId="41" fillId="0" borderId="0" xfId="0" applyFont="1"/>
    <xf numFmtId="0" fontId="41" fillId="0" borderId="6" xfId="0" applyFont="1" applyBorder="1"/>
    <xf numFmtId="0" fontId="21" fillId="0" borderId="7" xfId="0" applyFont="1" applyBorder="1"/>
    <xf numFmtId="0" fontId="21" fillId="0" borderId="8" xfId="0" applyFont="1" applyBorder="1"/>
    <xf numFmtId="0" fontId="63" fillId="0" borderId="9" xfId="0" applyFont="1" applyBorder="1"/>
    <xf numFmtId="0" fontId="41" fillId="0" borderId="5" xfId="0" applyFont="1" applyBorder="1"/>
    <xf numFmtId="0" fontId="21" fillId="0" borderId="9" xfId="0" applyFont="1" applyBorder="1"/>
    <xf numFmtId="0" fontId="21" fillId="0" borderId="5" xfId="0" applyFont="1" applyBorder="1"/>
    <xf numFmtId="0" fontId="26" fillId="0" borderId="10" xfId="0" applyFont="1" applyBorder="1"/>
    <xf numFmtId="0" fontId="21" fillId="0" borderId="11" xfId="0" applyFont="1" applyBorder="1"/>
    <xf numFmtId="0" fontId="21" fillId="0" borderId="12" xfId="0" applyFont="1" applyBorder="1"/>
    <xf numFmtId="0" fontId="30" fillId="0" borderId="0" xfId="0" applyFont="1"/>
    <xf numFmtId="0" fontId="89" fillId="0" borderId="0" xfId="0" applyFont="1"/>
    <xf numFmtId="0" fontId="91" fillId="0" borderId="0" xfId="0" applyFont="1"/>
    <xf numFmtId="0" fontId="90" fillId="0" borderId="0" xfId="0" applyFont="1"/>
    <xf numFmtId="0" fontId="2" fillId="0" borderId="6" xfId="0" applyFont="1" applyBorder="1" applyAlignment="1">
      <alignment horizontal="left"/>
    </xf>
    <xf numFmtId="3" fontId="12" fillId="2" borderId="1" xfId="0" applyNumberFormat="1" applyFont="1" applyFill="1" applyBorder="1" applyProtection="1">
      <protection locked="0"/>
    </xf>
    <xf numFmtId="0" fontId="12" fillId="0" borderId="8" xfId="1" applyNumberFormat="1" applyFont="1" applyFill="1" applyBorder="1" applyProtection="1"/>
    <xf numFmtId="165" fontId="25" fillId="0" borderId="0" xfId="1" applyNumberFormat="1" applyFont="1" applyFill="1" applyBorder="1" applyAlignment="1" applyProtection="1">
      <alignment horizontal="center" vertical="center"/>
    </xf>
    <xf numFmtId="165" fontId="25" fillId="0" borderId="11" xfId="1" applyNumberFormat="1" applyFont="1" applyFill="1" applyBorder="1" applyAlignment="1" applyProtection="1">
      <alignment horizontal="center" vertical="center"/>
    </xf>
    <xf numFmtId="164" fontId="25" fillId="0" borderId="17" xfId="4" applyNumberFormat="1" applyFont="1" applyBorder="1" applyAlignment="1">
      <alignment horizontal="center"/>
    </xf>
    <xf numFmtId="0" fontId="12" fillId="5" borderId="6" xfId="0" applyFont="1" applyFill="1" applyBorder="1"/>
    <xf numFmtId="0" fontId="12" fillId="5" borderId="8" xfId="0" applyFont="1" applyFill="1" applyBorder="1"/>
    <xf numFmtId="0" fontId="12" fillId="5" borderId="5" xfId="0" applyFont="1" applyFill="1" applyBorder="1"/>
    <xf numFmtId="0" fontId="12" fillId="5" borderId="9" xfId="0" applyFont="1" applyFill="1" applyBorder="1"/>
    <xf numFmtId="0" fontId="12" fillId="5" borderId="10" xfId="0" applyFont="1" applyFill="1" applyBorder="1"/>
    <xf numFmtId="0" fontId="12" fillId="5" borderId="12" xfId="0" applyFont="1" applyFill="1" applyBorder="1"/>
    <xf numFmtId="0" fontId="71" fillId="5" borderId="6" xfId="0" applyFont="1" applyFill="1" applyBorder="1"/>
    <xf numFmtId="0" fontId="71" fillId="5" borderId="8" xfId="0" applyFont="1" applyFill="1" applyBorder="1"/>
    <xf numFmtId="0" fontId="71" fillId="5" borderId="5" xfId="0" applyFont="1" applyFill="1" applyBorder="1"/>
    <xf numFmtId="0" fontId="71" fillId="5" borderId="9" xfId="0" applyFont="1" applyFill="1" applyBorder="1"/>
    <xf numFmtId="9" fontId="25" fillId="0" borderId="0" xfId="0" applyNumberFormat="1" applyFont="1" applyAlignment="1">
      <alignment horizontal="center"/>
    </xf>
    <xf numFmtId="7" fontId="25" fillId="0" borderId="11" xfId="1" applyNumberFormat="1" applyFont="1" applyBorder="1" applyProtection="1"/>
    <xf numFmtId="172" fontId="25" fillId="0" borderId="11" xfId="1" applyNumberFormat="1" applyFont="1" applyBorder="1" applyProtection="1"/>
    <xf numFmtId="165" fontId="25" fillId="0" borderId="6" xfId="1" applyNumberFormat="1" applyFont="1" applyFill="1" applyBorder="1" applyProtection="1"/>
    <xf numFmtId="166" fontId="0" fillId="0" borderId="0" xfId="0" applyNumberFormat="1"/>
    <xf numFmtId="166" fontId="69" fillId="0" borderId="11" xfId="0" applyNumberFormat="1" applyFont="1" applyBorder="1"/>
    <xf numFmtId="166" fontId="27" fillId="0" borderId="0" xfId="0" applyNumberFormat="1" applyFont="1"/>
    <xf numFmtId="166" fontId="69" fillId="0" borderId="12" xfId="0" applyNumberFormat="1" applyFont="1" applyBorder="1"/>
    <xf numFmtId="166" fontId="69" fillId="0" borderId="0" xfId="0" applyNumberFormat="1" applyFont="1"/>
    <xf numFmtId="166" fontId="69" fillId="0" borderId="9" xfId="0" applyNumberFormat="1" applyFont="1" applyBorder="1"/>
    <xf numFmtId="9" fontId="25" fillId="0" borderId="0" xfId="4" applyFont="1" applyFill="1" applyBorder="1" applyProtection="1"/>
    <xf numFmtId="0" fontId="0" fillId="9" borderId="28" xfId="0" applyFill="1" applyBorder="1" applyProtection="1">
      <protection hidden="1"/>
    </xf>
    <xf numFmtId="0" fontId="0" fillId="9" borderId="26" xfId="0" applyFill="1" applyBorder="1" applyProtection="1">
      <protection hidden="1"/>
    </xf>
    <xf numFmtId="0" fontId="0" fillId="9" borderId="29" xfId="0" applyFill="1" applyBorder="1" applyProtection="1">
      <protection hidden="1"/>
    </xf>
    <xf numFmtId="0" fontId="0" fillId="0" borderId="0" xfId="0" applyProtection="1">
      <protection hidden="1"/>
    </xf>
    <xf numFmtId="0" fontId="0" fillId="9" borderId="31" xfId="0" applyFill="1" applyBorder="1" applyAlignment="1" applyProtection="1">
      <alignment horizontal="center"/>
      <protection hidden="1"/>
    </xf>
    <xf numFmtId="0" fontId="0" fillId="9" borderId="31" xfId="0" applyFill="1" applyBorder="1" applyAlignment="1">
      <alignment horizontal="center"/>
    </xf>
    <xf numFmtId="0" fontId="0" fillId="9" borderId="31" xfId="0" applyFill="1" applyBorder="1"/>
    <xf numFmtId="0" fontId="12" fillId="9" borderId="30" xfId="0" applyFont="1" applyFill="1" applyBorder="1"/>
    <xf numFmtId="0" fontId="0" fillId="9" borderId="31" xfId="0" applyFill="1" applyBorder="1" applyAlignment="1">
      <alignment wrapText="1"/>
    </xf>
    <xf numFmtId="0" fontId="2" fillId="10" borderId="30" xfId="0" quotePrefix="1" applyFont="1" applyFill="1" applyBorder="1" applyAlignment="1">
      <alignment horizontal="center"/>
    </xf>
    <xf numFmtId="0" fontId="0" fillId="10" borderId="31" xfId="0" applyFill="1" applyBorder="1"/>
    <xf numFmtId="0" fontId="32" fillId="9" borderId="30" xfId="0" quotePrefix="1" applyFont="1" applyFill="1" applyBorder="1" applyAlignment="1">
      <alignment horizontal="center"/>
    </xf>
    <xf numFmtId="0" fontId="80" fillId="9" borderId="31" xfId="0" applyFont="1" applyFill="1" applyBorder="1"/>
    <xf numFmtId="0" fontId="19" fillId="9" borderId="30" xfId="0" quotePrefix="1" applyFont="1" applyFill="1" applyBorder="1" applyAlignment="1">
      <alignment horizontal="center"/>
    </xf>
    <xf numFmtId="0" fontId="32" fillId="9" borderId="30" xfId="0" applyFont="1" applyFill="1" applyBorder="1"/>
    <xf numFmtId="0" fontId="19" fillId="9" borderId="30" xfId="0" applyFont="1" applyFill="1" applyBorder="1" applyAlignment="1">
      <alignment horizontal="center" vertical="center"/>
    </xf>
    <xf numFmtId="0" fontId="0" fillId="9" borderId="31" xfId="0" applyFill="1" applyBorder="1" applyAlignment="1">
      <alignment vertical="center"/>
    </xf>
    <xf numFmtId="0" fontId="32" fillId="9" borderId="30" xfId="0" applyFont="1" applyFill="1" applyBorder="1" applyAlignment="1">
      <alignment horizontal="center" vertical="center"/>
    </xf>
    <xf numFmtId="0" fontId="32" fillId="9" borderId="30" xfId="0" applyFont="1" applyFill="1" applyBorder="1" applyAlignment="1">
      <alignment horizontal="left"/>
    </xf>
    <xf numFmtId="0" fontId="32" fillId="9" borderId="30" xfId="0" applyFont="1" applyFill="1" applyBorder="1" applyAlignment="1">
      <alignment vertical="center"/>
    </xf>
    <xf numFmtId="0" fontId="19" fillId="9" borderId="30" xfId="0" applyFont="1" applyFill="1" applyBorder="1" applyAlignment="1">
      <alignment vertical="center"/>
    </xf>
    <xf numFmtId="0" fontId="2" fillId="10" borderId="30" xfId="0" applyFont="1" applyFill="1" applyBorder="1" applyAlignment="1">
      <alignment horizontal="center"/>
    </xf>
    <xf numFmtId="0" fontId="19" fillId="9" borderId="30" xfId="0" quotePrefix="1" applyFont="1" applyFill="1" applyBorder="1" applyAlignment="1">
      <alignment horizontal="center" vertical="center"/>
    </xf>
    <xf numFmtId="0" fontId="19" fillId="9" borderId="30" xfId="0" applyFont="1" applyFill="1" applyBorder="1"/>
    <xf numFmtId="0" fontId="80" fillId="0" borderId="0" xfId="0" applyFont="1"/>
    <xf numFmtId="0" fontId="80" fillId="9" borderId="30" xfId="0" applyFont="1" applyFill="1" applyBorder="1"/>
    <xf numFmtId="0" fontId="0" fillId="0" borderId="11" xfId="0" applyBorder="1"/>
    <xf numFmtId="0" fontId="2" fillId="10" borderId="31" xfId="0" applyFont="1" applyFill="1" applyBorder="1"/>
    <xf numFmtId="0" fontId="32" fillId="9" borderId="30" xfId="0" applyFont="1" applyFill="1" applyBorder="1" applyAlignment="1">
      <alignment horizontal="left" vertical="center"/>
    </xf>
    <xf numFmtId="0" fontId="32" fillId="10" borderId="30" xfId="0" applyFont="1" applyFill="1" applyBorder="1" applyAlignment="1">
      <alignment horizontal="center"/>
    </xf>
    <xf numFmtId="0" fontId="32" fillId="10" borderId="30" xfId="0" quotePrefix="1" applyFont="1" applyFill="1" applyBorder="1" applyAlignment="1">
      <alignment horizontal="center"/>
    </xf>
    <xf numFmtId="0" fontId="19" fillId="0" borderId="30" xfId="0" applyFont="1" applyBorder="1"/>
    <xf numFmtId="0" fontId="0" fillId="0" borderId="31" xfId="0" applyBorder="1" applyAlignment="1">
      <alignment wrapText="1"/>
    </xf>
    <xf numFmtId="0" fontId="31" fillId="0" borderId="31" xfId="0" applyFont="1" applyBorder="1"/>
    <xf numFmtId="0" fontId="84" fillId="0" borderId="30" xfId="0" applyFont="1" applyBorder="1"/>
    <xf numFmtId="0" fontId="0" fillId="0" borderId="31" xfId="0" applyBorder="1"/>
    <xf numFmtId="0" fontId="19" fillId="0" borderId="13" xfId="0" applyFont="1" applyBorder="1"/>
    <xf numFmtId="0" fontId="19" fillId="0" borderId="32" xfId="0" applyFont="1" applyBorder="1"/>
    <xf numFmtId="0" fontId="19" fillId="0" borderId="33" xfId="0" applyFont="1" applyBorder="1"/>
    <xf numFmtId="0" fontId="0" fillId="0" borderId="0" xfId="0" applyProtection="1">
      <protection locked="0"/>
    </xf>
    <xf numFmtId="0" fontId="0" fillId="0" borderId="0" xfId="0" applyAlignment="1" applyProtection="1">
      <alignment vertical="center"/>
      <protection locked="0"/>
    </xf>
    <xf numFmtId="0" fontId="80" fillId="0" borderId="0" xfId="0" applyFont="1" applyProtection="1">
      <protection locked="0"/>
    </xf>
    <xf numFmtId="0" fontId="12" fillId="0" borderId="0" xfId="0" applyFont="1" applyProtection="1">
      <protection locked="0"/>
    </xf>
    <xf numFmtId="0" fontId="25" fillId="0" borderId="5" xfId="0" quotePrefix="1" applyFont="1" applyBorder="1"/>
    <xf numFmtId="0" fontId="12" fillId="0" borderId="13" xfId="2" applyNumberFormat="1" applyFont="1" applyFill="1" applyBorder="1" applyProtection="1"/>
    <xf numFmtId="0" fontId="12" fillId="0" borderId="0" xfId="0" applyFont="1" applyAlignment="1" applyProtection="1">
      <alignment horizontal="center"/>
      <protection locked="0"/>
    </xf>
    <xf numFmtId="0" fontId="58" fillId="9" borderId="31" xfId="0" applyFont="1" applyFill="1" applyBorder="1" applyAlignment="1" applyProtection="1">
      <alignment horizontal="center"/>
      <protection hidden="1"/>
    </xf>
    <xf numFmtId="0" fontId="32" fillId="0" borderId="15" xfId="0" applyFont="1" applyBorder="1" applyAlignment="1">
      <alignment horizontal="center"/>
    </xf>
    <xf numFmtId="0" fontId="32" fillId="0" borderId="17" xfId="0" applyFont="1" applyBorder="1" applyAlignment="1">
      <alignment horizontal="center"/>
    </xf>
    <xf numFmtId="0" fontId="19" fillId="10" borderId="30" xfId="0" quotePrefix="1" applyFont="1" applyFill="1" applyBorder="1" applyAlignment="1">
      <alignment horizontal="center"/>
    </xf>
    <xf numFmtId="0" fontId="0" fillId="0" borderId="30" xfId="0" applyBorder="1"/>
    <xf numFmtId="0" fontId="25" fillId="0" borderId="0" xfId="0" applyFont="1" applyAlignment="1" applyProtection="1">
      <alignment horizontal="center"/>
      <protection locked="0"/>
    </xf>
    <xf numFmtId="0" fontId="12" fillId="2" borderId="11" xfId="0" applyFont="1" applyFill="1" applyBorder="1" applyProtection="1">
      <protection locked="0"/>
    </xf>
    <xf numFmtId="165" fontId="25" fillId="0" borderId="0" xfId="1" applyNumberFormat="1" applyFont="1" applyFill="1" applyAlignment="1" applyProtection="1">
      <alignment horizontal="center"/>
    </xf>
    <xf numFmtId="165" fontId="25" fillId="0" borderId="11" xfId="1" applyNumberFormat="1" applyFont="1" applyFill="1" applyBorder="1" applyAlignment="1" applyProtection="1">
      <alignment horizontal="center"/>
    </xf>
    <xf numFmtId="42" fontId="21" fillId="0" borderId="3" xfId="0" applyNumberFormat="1" applyFont="1" applyBorder="1"/>
    <xf numFmtId="0" fontId="44" fillId="6" borderId="6" xfId="0" applyFont="1" applyFill="1" applyBorder="1" applyAlignment="1">
      <alignment horizontal="center"/>
    </xf>
    <xf numFmtId="0" fontId="44" fillId="6" borderId="8" xfId="0" applyFont="1" applyFill="1" applyBorder="1" applyAlignment="1">
      <alignment horizontal="center"/>
    </xf>
    <xf numFmtId="0" fontId="44" fillId="6" borderId="5" xfId="0" applyFont="1" applyFill="1" applyBorder="1" applyAlignment="1">
      <alignment horizontal="center"/>
    </xf>
    <xf numFmtId="0" fontId="44" fillId="6" borderId="9" xfId="0" applyFont="1" applyFill="1" applyBorder="1" applyAlignment="1">
      <alignment horizontal="center"/>
    </xf>
    <xf numFmtId="174" fontId="0" fillId="2" borderId="0" xfId="0" applyNumberFormat="1" applyFill="1" applyProtection="1">
      <protection locked="0"/>
    </xf>
    <xf numFmtId="0" fontId="0" fillId="2" borderId="11" xfId="0" applyFill="1" applyBorder="1" applyProtection="1">
      <protection locked="0"/>
    </xf>
    <xf numFmtId="0" fontId="2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0" fillId="0" borderId="0" xfId="0" applyAlignment="1">
      <alignment horizontal="center" vertical="center" wrapText="1"/>
    </xf>
    <xf numFmtId="15" fontId="0" fillId="0" borderId="11" xfId="0" applyNumberFormat="1" applyBorder="1"/>
    <xf numFmtId="0" fontId="0" fillId="0" borderId="3" xfId="0" applyBorder="1"/>
    <xf numFmtId="0" fontId="98" fillId="0" borderId="2" xfId="0" applyFont="1" applyBorder="1" applyAlignment="1">
      <alignment horizontal="centerContinuous"/>
    </xf>
    <xf numFmtId="0" fontId="98" fillId="0" borderId="3" xfId="0" applyFont="1" applyBorder="1" applyAlignment="1">
      <alignment horizontal="centerContinuous"/>
    </xf>
    <xf numFmtId="0" fontId="98" fillId="0" borderId="4" xfId="0" applyFont="1" applyBorder="1" applyAlignment="1">
      <alignment horizontal="centerContinuous"/>
    </xf>
    <xf numFmtId="0" fontId="98" fillId="0" borderId="15" xfId="0" applyFont="1" applyBorder="1" applyAlignment="1">
      <alignment horizontal="center" wrapText="1"/>
    </xf>
    <xf numFmtId="0" fontId="98" fillId="0" borderId="1" xfId="0" applyFont="1" applyBorder="1" applyAlignment="1">
      <alignment horizontal="center"/>
    </xf>
    <xf numFmtId="0" fontId="98" fillId="0" borderId="17" xfId="0" applyFont="1" applyBorder="1" applyAlignment="1">
      <alignment horizontal="center" wrapText="1"/>
    </xf>
    <xf numFmtId="0" fontId="0" fillId="0" borderId="1" xfId="0" applyBorder="1" applyAlignment="1">
      <alignment horizontal="center"/>
    </xf>
    <xf numFmtId="0" fontId="0" fillId="0" borderId="2" xfId="0" applyBorder="1"/>
    <xf numFmtId="0" fontId="0" fillId="0" borderId="4" xfId="0" applyBorder="1"/>
    <xf numFmtId="2" fontId="0" fillId="0" borderId="1" xfId="1" applyNumberFormat="1" applyFont="1" applyBorder="1"/>
    <xf numFmtId="0" fontId="10" fillId="0" borderId="2" xfId="0" applyFont="1" applyBorder="1"/>
    <xf numFmtId="43" fontId="10" fillId="0" borderId="1" xfId="1" applyFont="1" applyBorder="1"/>
    <xf numFmtId="0" fontId="99" fillId="0" borderId="2" xfId="0" applyFont="1" applyBorder="1" applyAlignment="1">
      <alignment horizontal="centerContinuous"/>
    </xf>
    <xf numFmtId="0" fontId="99" fillId="0" borderId="3" xfId="0" applyFont="1" applyBorder="1" applyAlignment="1">
      <alignment horizontal="centerContinuous"/>
    </xf>
    <xf numFmtId="0" fontId="99" fillId="0" borderId="15" xfId="0" applyFont="1" applyBorder="1" applyAlignment="1">
      <alignment horizontal="center" wrapText="1"/>
    </xf>
    <xf numFmtId="0" fontId="99" fillId="0" borderId="1" xfId="0" applyFont="1" applyBorder="1" applyAlignment="1">
      <alignment horizontal="center"/>
    </xf>
    <xf numFmtId="0" fontId="99" fillId="0" borderId="17" xfId="0" applyFont="1" applyBorder="1" applyAlignment="1">
      <alignment horizontal="center" wrapText="1"/>
    </xf>
    <xf numFmtId="0" fontId="0" fillId="12" borderId="1" xfId="0" applyFill="1" applyBorder="1"/>
    <xf numFmtId="0" fontId="0" fillId="0" borderId="3" xfId="0" applyBorder="1" applyAlignment="1">
      <alignment horizontal="right"/>
    </xf>
    <xf numFmtId="9" fontId="0" fillId="0" borderId="1" xfId="4" applyFont="1" applyBorder="1" applyAlignment="1">
      <alignment horizontal="right"/>
    </xf>
    <xf numFmtId="0" fontId="0" fillId="0" borderId="0" xfId="0" applyAlignment="1">
      <alignment horizontal="left" wrapText="1"/>
    </xf>
    <xf numFmtId="0" fontId="32" fillId="10" borderId="30" xfId="0" applyFont="1" applyFill="1" applyBorder="1" applyAlignment="1">
      <alignment horizontal="center" vertical="center"/>
    </xf>
    <xf numFmtId="0" fontId="0" fillId="10" borderId="31" xfId="0" applyFill="1" applyBorder="1" applyAlignment="1">
      <alignment vertical="center"/>
    </xf>
    <xf numFmtId="0" fontId="80" fillId="9" borderId="34" xfId="0" applyFont="1" applyFill="1" applyBorder="1" applyProtection="1">
      <protection locked="0"/>
    </xf>
    <xf numFmtId="0" fontId="0" fillId="0" borderId="11" xfId="0" applyBorder="1" applyProtection="1">
      <protection locked="0"/>
    </xf>
    <xf numFmtId="0" fontId="19" fillId="9" borderId="32" xfId="0" applyFont="1" applyFill="1" applyBorder="1"/>
    <xf numFmtId="0" fontId="19" fillId="9" borderId="13" xfId="0" applyFont="1" applyFill="1" applyBorder="1" applyAlignment="1">
      <alignment horizontal="left"/>
    </xf>
    <xf numFmtId="0" fontId="19" fillId="9" borderId="13" xfId="0" applyFont="1" applyFill="1" applyBorder="1"/>
    <xf numFmtId="0" fontId="80" fillId="0" borderId="13" xfId="0" applyFont="1" applyBorder="1"/>
    <xf numFmtId="0" fontId="80" fillId="9" borderId="13" xfId="0" applyFont="1" applyFill="1" applyBorder="1" applyAlignment="1">
      <alignment horizontal="right"/>
    </xf>
    <xf numFmtId="0" fontId="0" fillId="9" borderId="13" xfId="0" applyFill="1" applyBorder="1"/>
    <xf numFmtId="0" fontId="0" fillId="9" borderId="33" xfId="0" applyFill="1" applyBorder="1"/>
    <xf numFmtId="0" fontId="0" fillId="0" borderId="13" xfId="0" applyBorder="1" applyProtection="1">
      <protection locked="0"/>
    </xf>
    <xf numFmtId="0" fontId="0" fillId="0" borderId="13" xfId="0" applyBorder="1"/>
    <xf numFmtId="0" fontId="2" fillId="10" borderId="28" xfId="0" applyFont="1" applyFill="1" applyBorder="1" applyAlignment="1">
      <alignment horizontal="center" vertical="top"/>
    </xf>
    <xf numFmtId="0" fontId="2" fillId="10" borderId="26" xfId="0" applyFont="1" applyFill="1" applyBorder="1" applyAlignment="1">
      <alignment horizontal="left" vertical="top"/>
    </xf>
    <xf numFmtId="0" fontId="2" fillId="10" borderId="26" xfId="0" applyFont="1" applyFill="1" applyBorder="1" applyAlignment="1">
      <alignment vertical="top"/>
    </xf>
    <xf numFmtId="0" fontId="80" fillId="10" borderId="26" xfId="0" applyFont="1" applyFill="1" applyBorder="1" applyAlignment="1">
      <alignment vertical="top"/>
    </xf>
    <xf numFmtId="0" fontId="80" fillId="10" borderId="26" xfId="0" applyFont="1" applyFill="1" applyBorder="1" applyAlignment="1">
      <alignment horizontal="center" vertical="top"/>
    </xf>
    <xf numFmtId="0" fontId="2" fillId="10" borderId="26" xfId="0" applyFont="1" applyFill="1" applyBorder="1" applyAlignment="1">
      <alignment horizontal="right" vertical="top"/>
    </xf>
    <xf numFmtId="0" fontId="0" fillId="10" borderId="26" xfId="0" applyFill="1" applyBorder="1" applyAlignment="1">
      <alignment vertical="top"/>
    </xf>
    <xf numFmtId="0" fontId="0" fillId="10" borderId="29" xfId="0" applyFill="1" applyBorder="1" applyAlignment="1">
      <alignment vertical="top"/>
    </xf>
    <xf numFmtId="0" fontId="0" fillId="0" borderId="26" xfId="0" applyBorder="1" applyAlignment="1" applyProtection="1">
      <alignment vertical="top"/>
      <protection locked="0"/>
    </xf>
    <xf numFmtId="0" fontId="0" fillId="0" borderId="26" xfId="0" applyBorder="1" applyAlignment="1">
      <alignment vertical="top"/>
    </xf>
    <xf numFmtId="43" fontId="0" fillId="0" borderId="1" xfId="1" applyFont="1" applyBorder="1" applyProtection="1">
      <protection locked="0"/>
    </xf>
    <xf numFmtId="0" fontId="0" fillId="0" borderId="3" xfId="0" applyBorder="1" applyProtection="1">
      <protection locked="0"/>
    </xf>
    <xf numFmtId="165" fontId="0" fillId="0" borderId="11" xfId="1" applyNumberFormat="1" applyFont="1" applyBorder="1" applyProtection="1">
      <protection locked="0"/>
    </xf>
    <xf numFmtId="165" fontId="0" fillId="0" borderId="3" xfId="1" applyNumberFormat="1" applyFont="1" applyBorder="1" applyProtection="1">
      <protection locked="0"/>
    </xf>
    <xf numFmtId="15" fontId="0" fillId="0" borderId="11" xfId="0" applyNumberFormat="1" applyBorder="1" applyProtection="1">
      <protection locked="0"/>
    </xf>
    <xf numFmtId="0" fontId="25" fillId="2" borderId="11" xfId="0" applyFont="1" applyFill="1" applyBorder="1" applyAlignment="1" applyProtection="1">
      <alignment horizontal="left"/>
      <protection locked="0"/>
    </xf>
    <xf numFmtId="0" fontId="2" fillId="2" borderId="11" xfId="0" applyFont="1" applyFill="1" applyBorder="1" applyProtection="1">
      <protection locked="0"/>
    </xf>
    <xf numFmtId="5" fontId="12" fillId="2" borderId="4" xfId="2" applyNumberFormat="1" applyFont="1" applyFill="1" applyBorder="1" applyProtection="1">
      <protection locked="0"/>
    </xf>
    <xf numFmtId="0" fontId="19" fillId="2" borderId="1" xfId="0" applyFont="1" applyFill="1" applyBorder="1" applyProtection="1">
      <protection locked="0"/>
    </xf>
    <xf numFmtId="37" fontId="12" fillId="2" borderId="0" xfId="1" applyNumberFormat="1" applyFont="1" applyFill="1" applyBorder="1" applyAlignment="1" applyProtection="1">
      <alignment horizontal="center"/>
      <protection locked="0"/>
    </xf>
    <xf numFmtId="37" fontId="12" fillId="0" borderId="0" xfId="1" applyNumberFormat="1" applyFont="1" applyFill="1" applyBorder="1" applyAlignment="1" applyProtection="1">
      <alignment horizontal="center"/>
    </xf>
    <xf numFmtId="0" fontId="0" fillId="2" borderId="11" xfId="0" applyFill="1" applyBorder="1"/>
    <xf numFmtId="0" fontId="2" fillId="0" borderId="0" xfId="0" applyFont="1" applyProtection="1">
      <protection locked="0"/>
    </xf>
    <xf numFmtId="49" fontId="25" fillId="0" borderId="0" xfId="0" quotePrefix="1" applyNumberFormat="1" applyFont="1" applyAlignment="1">
      <alignment horizontal="center"/>
    </xf>
    <xf numFmtId="0" fontId="31" fillId="0" borderId="0" xfId="0" applyFont="1" applyAlignment="1">
      <alignment horizontal="right"/>
    </xf>
    <xf numFmtId="0" fontId="2" fillId="9" borderId="0" xfId="0" applyFont="1" applyFill="1" applyAlignment="1">
      <alignment horizontal="center"/>
    </xf>
    <xf numFmtId="0" fontId="0" fillId="9" borderId="0" xfId="0" applyFill="1" applyAlignment="1">
      <alignment horizontal="center"/>
    </xf>
    <xf numFmtId="0" fontId="0" fillId="9" borderId="0" xfId="0" applyFill="1" applyAlignment="1">
      <alignment horizontal="left"/>
    </xf>
    <xf numFmtId="0" fontId="0" fillId="9" borderId="0" xfId="0" applyFill="1"/>
    <xf numFmtId="0" fontId="0" fillId="9" borderId="0" xfId="0" applyFill="1" applyAlignment="1">
      <alignment horizontal="right" wrapText="1"/>
    </xf>
    <xf numFmtId="0" fontId="0" fillId="9" borderId="0" xfId="0" applyFill="1" applyAlignment="1">
      <alignment wrapText="1"/>
    </xf>
    <xf numFmtId="0" fontId="2" fillId="10" borderId="0" xfId="0" applyFont="1" applyFill="1"/>
    <xf numFmtId="0" fontId="2" fillId="10" borderId="0" xfId="0" quotePrefix="1" applyFont="1" applyFill="1" applyAlignment="1">
      <alignment horizontal="right"/>
    </xf>
    <xf numFmtId="0" fontId="2" fillId="10" borderId="0" xfId="0" applyFont="1" applyFill="1" applyAlignment="1">
      <alignment horizontal="right"/>
    </xf>
    <xf numFmtId="0" fontId="0" fillId="10" borderId="0" xfId="0" applyFill="1"/>
    <xf numFmtId="0" fontId="93" fillId="9" borderId="0" xfId="0" applyFont="1" applyFill="1"/>
    <xf numFmtId="0" fontId="81" fillId="9" borderId="0" xfId="0" applyFont="1" applyFill="1"/>
    <xf numFmtId="0" fontId="80" fillId="9" borderId="0" xfId="0" applyFont="1" applyFill="1"/>
    <xf numFmtId="0" fontId="81" fillId="9" borderId="0" xfId="0" quotePrefix="1" applyFont="1" applyFill="1" applyAlignment="1">
      <alignment horizontal="right"/>
    </xf>
    <xf numFmtId="0" fontId="87" fillId="9" borderId="0" xfId="0" applyFont="1" applyFill="1" applyAlignment="1">
      <alignment horizontal="left"/>
    </xf>
    <xf numFmtId="0" fontId="80" fillId="9" borderId="0" xfId="0" quotePrefix="1" applyFont="1" applyFill="1" applyAlignment="1">
      <alignment horizontal="right"/>
    </xf>
    <xf numFmtId="0" fontId="2" fillId="10" borderId="0" xfId="0" applyFont="1" applyFill="1" applyAlignment="1">
      <alignment horizontal="left"/>
    </xf>
    <xf numFmtId="0" fontId="80" fillId="10" borderId="0" xfId="0" applyFont="1" applyFill="1"/>
    <xf numFmtId="0" fontId="32" fillId="10" borderId="0" xfId="0" applyFont="1" applyFill="1" applyAlignment="1">
      <alignment horizontal="right"/>
    </xf>
    <xf numFmtId="0" fontId="51" fillId="9" borderId="0" xfId="0" applyFont="1" applyFill="1" applyAlignment="1">
      <alignment horizontal="left"/>
    </xf>
    <xf numFmtId="0" fontId="80" fillId="9" borderId="0" xfId="0" applyFont="1" applyFill="1" applyAlignment="1">
      <alignment horizontal="right"/>
    </xf>
    <xf numFmtId="0" fontId="80" fillId="9" borderId="0" xfId="0" applyFont="1" applyFill="1" applyAlignment="1">
      <alignment horizontal="left" vertical="center"/>
    </xf>
    <xf numFmtId="0" fontId="80" fillId="9" borderId="0" xfId="0" applyFont="1" applyFill="1" applyAlignment="1">
      <alignment vertical="center"/>
    </xf>
    <xf numFmtId="0" fontId="80" fillId="9" borderId="0" xfId="0" applyFont="1" applyFill="1" applyAlignment="1">
      <alignment horizontal="right" vertical="center"/>
    </xf>
    <xf numFmtId="0" fontId="80" fillId="10" borderId="0" xfId="0" applyFont="1" applyFill="1" applyAlignment="1">
      <alignment horizontal="center"/>
    </xf>
    <xf numFmtId="0" fontId="80" fillId="9" borderId="0" xfId="0" applyFont="1" applyFill="1" applyAlignment="1">
      <alignment horizontal="left"/>
    </xf>
    <xf numFmtId="0" fontId="95" fillId="9" borderId="0" xfId="0" applyFont="1" applyFill="1"/>
    <xf numFmtId="0" fontId="95" fillId="9" borderId="0" xfId="0" applyFont="1" applyFill="1" applyAlignment="1">
      <alignment horizontal="center"/>
    </xf>
    <xf numFmtId="0" fontId="80" fillId="9" borderId="0" xfId="0" applyFont="1" applyFill="1" applyAlignment="1">
      <alignment horizontal="center"/>
    </xf>
    <xf numFmtId="0" fontId="19" fillId="9" borderId="0" xfId="0" applyFont="1" applyFill="1" applyAlignment="1">
      <alignment horizontal="left"/>
    </xf>
    <xf numFmtId="0" fontId="19" fillId="9" borderId="0" xfId="0" applyFont="1" applyFill="1"/>
    <xf numFmtId="0" fontId="19" fillId="9" borderId="0" xfId="0" applyFont="1" applyFill="1" applyAlignment="1">
      <alignment vertical="center"/>
    </xf>
    <xf numFmtId="0" fontId="32" fillId="9" borderId="0" xfId="0" applyFont="1" applyFill="1" applyAlignment="1">
      <alignment horizontal="right" vertical="center"/>
    </xf>
    <xf numFmtId="0" fontId="0" fillId="9" borderId="0" xfId="0" applyFill="1" applyAlignment="1">
      <alignment vertical="center"/>
    </xf>
    <xf numFmtId="0" fontId="19" fillId="9" borderId="0" xfId="0" applyFont="1" applyFill="1" applyAlignment="1">
      <alignment horizontal="right"/>
    </xf>
    <xf numFmtId="0" fontId="86" fillId="9" borderId="0" xfId="0" applyFont="1" applyFill="1"/>
    <xf numFmtId="0" fontId="19" fillId="11" borderId="0" xfId="0" applyFont="1" applyFill="1" applyProtection="1">
      <protection locked="0"/>
    </xf>
    <xf numFmtId="0" fontId="19" fillId="9" borderId="0" xfId="0" applyFont="1" applyFill="1" applyAlignment="1">
      <alignment vertical="center" wrapText="1"/>
    </xf>
    <xf numFmtId="0" fontId="2" fillId="10" borderId="0" xfId="0" applyFont="1" applyFill="1" applyAlignment="1">
      <alignment vertical="center"/>
    </xf>
    <xf numFmtId="0" fontId="19" fillId="10" borderId="0" xfId="0" applyFont="1" applyFill="1" applyAlignment="1">
      <alignment vertical="center" wrapText="1"/>
    </xf>
    <xf numFmtId="0" fontId="0" fillId="10" borderId="0" xfId="0" applyFill="1" applyAlignment="1">
      <alignment vertical="center"/>
    </xf>
    <xf numFmtId="0" fontId="19" fillId="10" borderId="0" xfId="0" applyFont="1" applyFill="1" applyAlignment="1">
      <alignment vertical="center"/>
    </xf>
    <xf numFmtId="0" fontId="19" fillId="9" borderId="0" xfId="0" applyFont="1" applyFill="1" applyAlignment="1" applyProtection="1">
      <alignment vertical="center" wrapText="1"/>
      <protection locked="0"/>
    </xf>
    <xf numFmtId="0" fontId="2" fillId="9" borderId="0" xfId="0" applyFont="1" applyFill="1" applyAlignment="1" applyProtection="1">
      <alignment vertical="center"/>
      <protection locked="0"/>
    </xf>
    <xf numFmtId="0" fontId="2" fillId="9" borderId="0" xfId="0" applyFont="1" applyFill="1" applyAlignment="1">
      <alignment vertical="center"/>
    </xf>
    <xf numFmtId="0" fontId="0" fillId="9" borderId="0" xfId="0" applyFill="1" applyAlignment="1" applyProtection="1">
      <alignment vertical="center"/>
      <protection locked="0"/>
    </xf>
    <xf numFmtId="0" fontId="2" fillId="0" borderId="31" xfId="0" applyFont="1" applyBorder="1" applyAlignment="1" applyProtection="1">
      <alignment vertical="center"/>
      <protection locked="0"/>
    </xf>
    <xf numFmtId="0" fontId="19" fillId="10" borderId="0" xfId="0" applyFont="1" applyFill="1"/>
    <xf numFmtId="0" fontId="32" fillId="10" borderId="0" xfId="0" applyFont="1" applyFill="1"/>
    <xf numFmtId="0" fontId="0" fillId="0" borderId="0" xfId="0" applyAlignment="1">
      <alignment wrapText="1"/>
    </xf>
    <xf numFmtId="2" fontId="31" fillId="0" borderId="0" xfId="0" applyNumberFormat="1" applyFont="1"/>
    <xf numFmtId="0" fontId="84" fillId="0" borderId="0" xfId="0" applyFont="1"/>
    <xf numFmtId="0" fontId="59" fillId="0" borderId="0" xfId="0" applyFont="1" applyAlignment="1">
      <alignment horizontal="left"/>
    </xf>
    <xf numFmtId="0" fontId="33" fillId="0" borderId="0" xfId="0" applyFont="1" applyAlignment="1">
      <alignment horizontal="center" vertical="center"/>
    </xf>
    <xf numFmtId="0" fontId="0" fillId="0" borderId="0" xfId="0" applyAlignment="1">
      <alignment vertical="center"/>
    </xf>
    <xf numFmtId="0" fontId="34" fillId="0" borderId="0" xfId="0" applyFont="1" applyAlignment="1">
      <alignment horizontal="center" vertical="center"/>
    </xf>
    <xf numFmtId="0" fontId="8" fillId="0" borderId="0" xfId="0" applyFont="1" applyAlignment="1">
      <alignment horizontal="center" vertical="center"/>
    </xf>
    <xf numFmtId="0" fontId="25" fillId="0" borderId="0" xfId="0" applyFont="1" applyAlignment="1">
      <alignment vertical="center"/>
    </xf>
    <xf numFmtId="0" fontId="63" fillId="0" borderId="7" xfId="0" applyFont="1" applyBorder="1"/>
    <xf numFmtId="0" fontId="12" fillId="0" borderId="0" xfId="0" applyFont="1" applyAlignment="1">
      <alignment horizontal="left"/>
    </xf>
    <xf numFmtId="0" fontId="12" fillId="0" borderId="0" xfId="0" applyFont="1"/>
    <xf numFmtId="0" fontId="21" fillId="0" borderId="0" xfId="0" applyFont="1"/>
    <xf numFmtId="171" fontId="21" fillId="0" borderId="11" xfId="0" applyNumberFormat="1" applyFont="1" applyBorder="1" applyAlignment="1" applyProtection="1">
      <alignment horizontal="left"/>
      <protection locked="0"/>
    </xf>
    <xf numFmtId="0" fontId="0" fillId="0" borderId="11" xfId="0" applyBorder="1" applyAlignment="1" applyProtection="1">
      <alignment horizontal="left"/>
      <protection locked="0"/>
    </xf>
    <xf numFmtId="0" fontId="20" fillId="0" borderId="0" xfId="0" applyFont="1"/>
    <xf numFmtId="0" fontId="31" fillId="0" borderId="0" xfId="0" applyFont="1" applyAlignment="1">
      <alignment horizontal="center"/>
    </xf>
    <xf numFmtId="0" fontId="19" fillId="0" borderId="0" xfId="0" applyFont="1" applyAlignment="1">
      <alignment horizontal="center"/>
    </xf>
    <xf numFmtId="0" fontId="0" fillId="0" borderId="0" xfId="0" applyAlignment="1">
      <alignment horizontal="left"/>
    </xf>
    <xf numFmtId="0" fontId="63" fillId="0" borderId="0" xfId="0" applyFont="1" applyAlignment="1">
      <alignment horizontal="left"/>
    </xf>
    <xf numFmtId="0" fontId="34" fillId="0" borderId="0" xfId="0" applyFont="1" applyAlignment="1">
      <alignment horizontal="center"/>
    </xf>
    <xf numFmtId="0" fontId="0" fillId="0" borderId="0" xfId="0" applyAlignment="1">
      <alignment horizontal="center"/>
    </xf>
    <xf numFmtId="0" fontId="35" fillId="0" borderId="0" xfId="0" applyFont="1" applyAlignment="1">
      <alignment horizontal="left"/>
    </xf>
    <xf numFmtId="0" fontId="0" fillId="0" borderId="0" xfId="0"/>
    <xf numFmtId="0" fontId="26" fillId="0" borderId="0" xfId="0" applyFont="1" applyAlignment="1">
      <alignment horizontal="left"/>
    </xf>
    <xf numFmtId="0" fontId="26" fillId="2" borderId="11" xfId="0" applyFont="1" applyFill="1" applyBorder="1" applyAlignment="1" applyProtection="1">
      <alignment horizontal="left"/>
      <protection locked="0"/>
    </xf>
    <xf numFmtId="0" fontId="25" fillId="2" borderId="11" xfId="0" applyFont="1" applyFill="1" applyBorder="1" applyAlignment="1" applyProtection="1">
      <alignment horizontal="left"/>
      <protection locked="0"/>
    </xf>
    <xf numFmtId="0" fontId="25" fillId="2" borderId="3" xfId="0" applyFont="1" applyFill="1" applyBorder="1" applyProtection="1">
      <protection locked="0"/>
    </xf>
    <xf numFmtId="0" fontId="25" fillId="0" borderId="0" xfId="0" applyFont="1"/>
    <xf numFmtId="0" fontId="44" fillId="0" borderId="0" xfId="0" applyFont="1"/>
    <xf numFmtId="0" fontId="26" fillId="2" borderId="3" xfId="0" applyFont="1" applyFill="1" applyBorder="1" applyAlignment="1" applyProtection="1">
      <alignment horizontal="left"/>
      <protection locked="0"/>
    </xf>
    <xf numFmtId="0" fontId="25" fillId="2" borderId="3" xfId="0" applyFont="1" applyFill="1" applyBorder="1" applyAlignment="1" applyProtection="1">
      <alignment horizontal="left"/>
      <protection locked="0"/>
    </xf>
    <xf numFmtId="0" fontId="80" fillId="9" borderId="0" xfId="0" applyFont="1" applyFill="1" applyAlignment="1">
      <alignment horizontal="left"/>
    </xf>
    <xf numFmtId="0" fontId="25" fillId="9" borderId="30" xfId="0" applyFont="1" applyFill="1" applyBorder="1" applyAlignment="1">
      <alignment horizontal="center"/>
    </xf>
    <xf numFmtId="0" fontId="25" fillId="9" borderId="0" xfId="0" applyFont="1" applyFill="1" applyAlignment="1">
      <alignment horizontal="center"/>
    </xf>
    <xf numFmtId="0" fontId="82" fillId="9" borderId="0" xfId="0" applyFont="1" applyFill="1" applyAlignment="1">
      <alignment horizontal="center"/>
    </xf>
    <xf numFmtId="0" fontId="80" fillId="9" borderId="0" xfId="0" applyFont="1" applyFill="1" applyAlignment="1">
      <alignment horizontal="left" vertical="center" wrapText="1"/>
    </xf>
    <xf numFmtId="0" fontId="25" fillId="9" borderId="30" xfId="0" applyFont="1" applyFill="1" applyBorder="1" applyAlignment="1" applyProtection="1">
      <alignment horizontal="center"/>
      <protection hidden="1"/>
    </xf>
    <xf numFmtId="0" fontId="25" fillId="9" borderId="0" xfId="0" applyFont="1" applyFill="1" applyAlignment="1" applyProtection="1">
      <alignment horizontal="center"/>
      <protection hidden="1"/>
    </xf>
    <xf numFmtId="0" fontId="12" fillId="9" borderId="0" xfId="0" applyFont="1" applyFill="1" applyAlignment="1" applyProtection="1">
      <alignment horizontal="center"/>
      <protection hidden="1"/>
    </xf>
    <xf numFmtId="0" fontId="31" fillId="9" borderId="30" xfId="0" applyFont="1" applyFill="1" applyBorder="1" applyAlignment="1" applyProtection="1">
      <alignment horizontal="center"/>
      <protection hidden="1"/>
    </xf>
    <xf numFmtId="0" fontId="31" fillId="9" borderId="0" xfId="0" applyFont="1" applyFill="1" applyAlignment="1" applyProtection="1">
      <alignment horizontal="center"/>
      <protection hidden="1"/>
    </xf>
    <xf numFmtId="0" fontId="48" fillId="9" borderId="0" xfId="0" applyFont="1" applyFill="1" applyAlignment="1" applyProtection="1">
      <alignment horizontal="center"/>
      <protection hidden="1"/>
    </xf>
    <xf numFmtId="0" fontId="28" fillId="9" borderId="30" xfId="0" applyFont="1" applyFill="1" applyBorder="1" applyAlignment="1" applyProtection="1">
      <alignment horizontal="center"/>
      <protection hidden="1"/>
    </xf>
    <xf numFmtId="0" fontId="28" fillId="9" borderId="0" xfId="0" applyFont="1" applyFill="1" applyAlignment="1" applyProtection="1">
      <alignment horizontal="center"/>
      <protection hidden="1"/>
    </xf>
    <xf numFmtId="0" fontId="58" fillId="9" borderId="0" xfId="0" applyFont="1" applyFill="1" applyAlignment="1" applyProtection="1">
      <alignment horizontal="center"/>
      <protection hidden="1"/>
    </xf>
    <xf numFmtId="0" fontId="2" fillId="9" borderId="30" xfId="0" applyFont="1" applyFill="1" applyBorder="1" applyAlignment="1">
      <alignment horizontal="center"/>
    </xf>
    <xf numFmtId="0" fontId="2" fillId="9" borderId="0" xfId="0" applyFont="1" applyFill="1" applyAlignment="1">
      <alignment horizontal="center"/>
    </xf>
    <xf numFmtId="0" fontId="2" fillId="11" borderId="0" xfId="0" applyFont="1" applyFill="1" applyAlignment="1" applyProtection="1">
      <alignment horizontal="center"/>
      <protection locked="0"/>
    </xf>
    <xf numFmtId="0" fontId="80" fillId="9" borderId="0" xfId="0" applyFont="1" applyFill="1" applyAlignment="1">
      <alignment vertical="center" wrapText="1"/>
    </xf>
    <xf numFmtId="0" fontId="19" fillId="9" borderId="0" xfId="0" applyFont="1" applyFill="1" applyAlignment="1">
      <alignment vertical="center" wrapText="1"/>
    </xf>
    <xf numFmtId="0" fontId="80" fillId="11" borderId="0" xfId="0" applyFont="1" applyFill="1" applyAlignment="1" applyProtection="1">
      <alignment horizontal="center"/>
      <protection locked="0"/>
    </xf>
    <xf numFmtId="0" fontId="82" fillId="9" borderId="0" xfId="0" applyFont="1" applyFill="1"/>
    <xf numFmtId="0" fontId="80" fillId="9" borderId="0" xfId="0" applyFont="1" applyFill="1" applyAlignment="1">
      <alignment horizontal="left" wrapText="1"/>
    </xf>
    <xf numFmtId="0" fontId="83" fillId="10" borderId="0" xfId="0" applyFont="1" applyFill="1" applyAlignment="1">
      <alignment horizontal="center"/>
    </xf>
    <xf numFmtId="0" fontId="80" fillId="9" borderId="0" xfId="0" applyFont="1" applyFill="1" applyAlignment="1">
      <alignment wrapText="1"/>
    </xf>
    <xf numFmtId="0" fontId="80" fillId="11" borderId="13" xfId="0" applyFont="1" applyFill="1" applyBorder="1" applyAlignment="1" applyProtection="1">
      <alignment horizontal="center"/>
      <protection locked="0"/>
    </xf>
    <xf numFmtId="0" fontId="19" fillId="9" borderId="0" xfId="0" applyFont="1" applyFill="1" applyAlignment="1">
      <alignment wrapText="1"/>
    </xf>
    <xf numFmtId="0" fontId="26" fillId="0" borderId="0" xfId="0" applyFont="1"/>
    <xf numFmtId="0" fontId="25" fillId="0" borderId="2" xfId="0" applyFont="1" applyBorder="1" applyAlignment="1">
      <alignment horizontal="center"/>
    </xf>
    <xf numFmtId="0" fontId="25" fillId="0" borderId="4" xfId="0" applyFont="1" applyBorder="1" applyAlignment="1">
      <alignment horizontal="center"/>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12" fillId="2" borderId="2" xfId="0" applyFont="1" applyFill="1" applyBorder="1" applyAlignment="1" applyProtection="1">
      <alignment horizontal="center"/>
      <protection locked="0"/>
    </xf>
    <xf numFmtId="0" fontId="12" fillId="0" borderId="4" xfId="0" applyFont="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0" borderId="1" xfId="0" applyFont="1" applyBorder="1" applyAlignment="1" applyProtection="1">
      <alignment horizontal="center"/>
      <protection locked="0"/>
    </xf>
    <xf numFmtId="0" fontId="12" fillId="2" borderId="16" xfId="0" applyFont="1" applyFill="1" applyBorder="1" applyAlignment="1" applyProtection="1">
      <alignment horizontal="center"/>
      <protection locked="0"/>
    </xf>
    <xf numFmtId="0" fontId="12" fillId="2" borderId="9" xfId="0" applyFont="1" applyFill="1" applyBorder="1" applyAlignment="1" applyProtection="1">
      <alignment horizontal="center"/>
      <protection locked="0"/>
    </xf>
    <xf numFmtId="0" fontId="12" fillId="2" borderId="2" xfId="0" applyFont="1" applyFill="1" applyBorder="1" applyAlignment="1" applyProtection="1">
      <alignment horizontal="left" vertical="top" wrapText="1"/>
      <protection locked="0"/>
    </xf>
    <xf numFmtId="0" fontId="12" fillId="2" borderId="3" xfId="0" quotePrefix="1" applyFont="1" applyFill="1" applyBorder="1" applyAlignment="1" applyProtection="1">
      <alignment horizontal="left" vertical="top" wrapText="1"/>
      <protection locked="0"/>
    </xf>
    <xf numFmtId="0" fontId="12" fillId="0" borderId="3" xfId="0" applyFont="1" applyBorder="1" applyAlignment="1" applyProtection="1">
      <alignment horizontal="left" wrapText="1"/>
      <protection locked="0"/>
    </xf>
    <xf numFmtId="0" fontId="12" fillId="0" borderId="4" xfId="0" applyFont="1" applyBorder="1" applyAlignment="1" applyProtection="1">
      <alignment horizontal="left" wrapText="1"/>
      <protection locked="0"/>
    </xf>
    <xf numFmtId="0" fontId="12" fillId="2" borderId="4" xfId="0" applyFont="1" applyFill="1" applyBorder="1" applyAlignment="1" applyProtection="1">
      <alignment horizontal="center"/>
      <protection locked="0"/>
    </xf>
    <xf numFmtId="0" fontId="12" fillId="2" borderId="11" xfId="0" applyFont="1" applyFill="1"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12" fillId="2" borderId="3" xfId="0" applyFont="1" applyFill="1" applyBorder="1" applyAlignment="1" applyProtection="1">
      <alignment horizontal="left"/>
      <protection locked="0"/>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44" fontId="12" fillId="2" borderId="2" xfId="2" applyFont="1" applyFill="1" applyBorder="1" applyAlignment="1" applyProtection="1">
      <alignment horizontal="center"/>
      <protection locked="0"/>
    </xf>
    <xf numFmtId="44" fontId="12" fillId="2" borderId="4" xfId="2" applyFont="1" applyFill="1" applyBorder="1" applyAlignment="1" applyProtection="1">
      <alignment horizontal="center"/>
      <protection locked="0"/>
    </xf>
    <xf numFmtId="0" fontId="25" fillId="0" borderId="5" xfId="0" applyFont="1" applyBorder="1" applyAlignment="1">
      <alignment horizontal="center"/>
    </xf>
    <xf numFmtId="0" fontId="25" fillId="0" borderId="9" xfId="0" applyFont="1" applyBorder="1" applyAlignment="1">
      <alignment horizontal="center"/>
    </xf>
    <xf numFmtId="42" fontId="12" fillId="2" borderId="2" xfId="2" applyNumberFormat="1" applyFont="1" applyFill="1" applyBorder="1" applyAlignment="1" applyProtection="1">
      <alignment horizontal="center"/>
      <protection locked="0"/>
    </xf>
    <xf numFmtId="42" fontId="12" fillId="2" borderId="4" xfId="2" applyNumberFormat="1" applyFont="1" applyFill="1" applyBorder="1" applyAlignment="1" applyProtection="1">
      <alignment horizontal="center"/>
      <protection locked="0"/>
    </xf>
    <xf numFmtId="0" fontId="12" fillId="2" borderId="3" xfId="0" applyFont="1" applyFill="1" applyBorder="1" applyProtection="1">
      <protection locked="0"/>
    </xf>
    <xf numFmtId="0" fontId="12" fillId="2" borderId="4" xfId="0" applyFont="1" applyFill="1" applyBorder="1" applyProtection="1">
      <protection locked="0"/>
    </xf>
    <xf numFmtId="42" fontId="12" fillId="2" borderId="11" xfId="2" applyNumberFormat="1" applyFont="1" applyFill="1" applyBorder="1" applyAlignment="1" applyProtection="1">
      <alignment horizontal="center"/>
      <protection locked="0"/>
    </xf>
    <xf numFmtId="170" fontId="12" fillId="2" borderId="3" xfId="0" applyNumberFormat="1" applyFont="1" applyFill="1" applyBorder="1" applyAlignment="1" applyProtection="1">
      <alignment horizontal="left"/>
      <protection locked="0"/>
    </xf>
    <xf numFmtId="0" fontId="25" fillId="0" borderId="7" xfId="0" applyFont="1" applyBorder="1" applyAlignment="1">
      <alignment horizontal="center"/>
    </xf>
    <xf numFmtId="0" fontId="12" fillId="2" borderId="2" xfId="0" applyFont="1" applyFill="1" applyBorder="1" applyAlignment="1" applyProtection="1">
      <alignment horizontal="left"/>
      <protection locked="0"/>
    </xf>
    <xf numFmtId="0" fontId="12" fillId="0" borderId="3" xfId="0" applyFont="1" applyBorder="1" applyAlignment="1" applyProtection="1">
      <alignment horizontal="left"/>
      <protection locked="0"/>
    </xf>
    <xf numFmtId="0" fontId="12" fillId="0" borderId="4" xfId="0" applyFont="1" applyBorder="1" applyProtection="1">
      <protection locked="0"/>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5" fillId="6" borderId="5" xfId="0" applyFont="1" applyFill="1" applyBorder="1" applyAlignment="1">
      <alignment horizontal="left"/>
    </xf>
    <xf numFmtId="0" fontId="25" fillId="6" borderId="0" xfId="0" applyFont="1" applyFill="1" applyAlignment="1">
      <alignment horizontal="left"/>
    </xf>
    <xf numFmtId="0" fontId="25" fillId="6" borderId="9" xfId="0" applyFont="1" applyFill="1" applyBorder="1" applyAlignment="1">
      <alignment horizontal="left"/>
    </xf>
    <xf numFmtId="14" fontId="12" fillId="2" borderId="11" xfId="0" applyNumberFormat="1" applyFont="1" applyFill="1" applyBorder="1" applyAlignment="1" applyProtection="1">
      <alignment horizontal="center"/>
      <protection locked="0"/>
    </xf>
    <xf numFmtId="0" fontId="12" fillId="2" borderId="12" xfId="0" applyFont="1" applyFill="1" applyBorder="1" applyAlignment="1" applyProtection="1">
      <alignment horizontal="center"/>
      <protection locked="0"/>
    </xf>
    <xf numFmtId="0" fontId="25" fillId="0" borderId="10" xfId="0" applyFont="1" applyBorder="1" applyAlignment="1">
      <alignment horizontal="left"/>
    </xf>
    <xf numFmtId="0" fontId="25" fillId="0" borderId="11" xfId="0" applyFont="1" applyBorder="1" applyAlignment="1">
      <alignment horizontal="left"/>
    </xf>
    <xf numFmtId="0" fontId="25" fillId="0" borderId="12" xfId="0" applyFont="1" applyBorder="1" applyAlignment="1">
      <alignment horizontal="left"/>
    </xf>
    <xf numFmtId="14" fontId="12" fillId="2" borderId="12" xfId="0" applyNumberFormat="1" applyFont="1" applyFill="1" applyBorder="1" applyAlignment="1" applyProtection="1">
      <alignment horizontal="center"/>
      <protection locked="0"/>
    </xf>
    <xf numFmtId="0" fontId="25" fillId="0" borderId="5" xfId="0" applyFont="1" applyBorder="1" applyAlignment="1">
      <alignment horizontal="left"/>
    </xf>
    <xf numFmtId="0" fontId="25" fillId="0" borderId="0" xfId="0" applyFont="1" applyAlignment="1">
      <alignment horizontal="left"/>
    </xf>
    <xf numFmtId="0" fontId="25" fillId="0" borderId="9" xfId="0" applyFont="1" applyBorder="1" applyAlignment="1">
      <alignment horizontal="left"/>
    </xf>
    <xf numFmtId="9" fontId="25" fillId="0" borderId="10" xfId="0" quotePrefix="1" applyNumberFormat="1" applyFont="1" applyBorder="1" applyAlignment="1">
      <alignment horizontal="left"/>
    </xf>
    <xf numFmtId="9" fontId="25" fillId="0" borderId="11" xfId="0" quotePrefix="1" applyNumberFormat="1" applyFont="1" applyBorder="1" applyAlignment="1">
      <alignment horizontal="left"/>
    </xf>
    <xf numFmtId="9" fontId="25" fillId="0" borderId="12" xfId="0" quotePrefix="1" applyNumberFormat="1" applyFont="1" applyBorder="1" applyAlignment="1">
      <alignment horizontal="left"/>
    </xf>
    <xf numFmtId="0" fontId="12" fillId="0" borderId="12" xfId="0" applyFont="1" applyBorder="1" applyAlignment="1">
      <alignment horizontal="center"/>
    </xf>
    <xf numFmtId="0" fontId="25" fillId="0" borderId="2" xfId="0" quotePrefix="1" applyFont="1" applyBorder="1" applyAlignment="1">
      <alignment horizontal="left"/>
    </xf>
    <xf numFmtId="0" fontId="25" fillId="0" borderId="3" xfId="0" quotePrefix="1" applyFont="1" applyBorder="1" applyAlignment="1">
      <alignment horizontal="left"/>
    </xf>
    <xf numFmtId="0" fontId="25" fillId="0" borderId="4" xfId="0" quotePrefix="1" applyFont="1" applyBorder="1" applyAlignment="1">
      <alignment horizontal="left"/>
    </xf>
    <xf numFmtId="0" fontId="25" fillId="7" borderId="5" xfId="0" applyFont="1" applyFill="1" applyBorder="1" applyAlignment="1">
      <alignment horizontal="left"/>
    </xf>
    <xf numFmtId="0" fontId="25" fillId="7" borderId="0" xfId="0" applyFont="1" applyFill="1" applyAlignment="1">
      <alignment horizontal="left"/>
    </xf>
    <xf numFmtId="0" fontId="25" fillId="7" borderId="9" xfId="0" applyFont="1" applyFill="1" applyBorder="1" applyAlignment="1">
      <alignment horizontal="left"/>
    </xf>
    <xf numFmtId="0" fontId="49" fillId="2" borderId="11" xfId="3" applyFont="1" applyFill="1" applyBorder="1" applyAlignment="1" applyProtection="1">
      <alignment horizontal="center"/>
      <protection locked="0"/>
    </xf>
    <xf numFmtId="0" fontId="12" fillId="2" borderId="11" xfId="0" applyFont="1" applyFill="1" applyBorder="1" applyAlignment="1" applyProtection="1">
      <alignment horizontal="center"/>
      <protection locked="0"/>
    </xf>
    <xf numFmtId="0" fontId="12" fillId="0" borderId="3" xfId="0" applyFont="1" applyBorder="1" applyProtection="1">
      <protection locked="0"/>
    </xf>
    <xf numFmtId="0" fontId="25" fillId="0" borderId="0" xfId="0" applyFont="1" applyAlignment="1">
      <alignment wrapText="1"/>
    </xf>
    <xf numFmtId="0" fontId="20" fillId="0" borderId="6" xfId="0"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166" fontId="12" fillId="2" borderId="3" xfId="2" applyNumberFormat="1" applyFont="1" applyFill="1" applyBorder="1" applyAlignment="1" applyProtection="1">
      <alignment horizontal="center"/>
      <protection locked="0"/>
    </xf>
    <xf numFmtId="0" fontId="12" fillId="2" borderId="3" xfId="0" applyFont="1" applyFill="1" applyBorder="1" applyAlignment="1" applyProtection="1">
      <alignment horizontal="center"/>
      <protection locked="0"/>
    </xf>
    <xf numFmtId="0" fontId="25" fillId="0" borderId="2" xfId="0" applyFont="1" applyBorder="1"/>
    <xf numFmtId="0" fontId="12" fillId="0" borderId="3" xfId="0" applyFont="1" applyBorder="1"/>
    <xf numFmtId="0" fontId="11" fillId="0" borderId="0" xfId="0" quotePrefix="1" applyFont="1"/>
    <xf numFmtId="0" fontId="11" fillId="0" borderId="0" xfId="0" applyFont="1"/>
    <xf numFmtId="0" fontId="12" fillId="0" borderId="4" xfId="0" applyFont="1" applyBorder="1" applyAlignment="1">
      <alignment horizontal="center"/>
    </xf>
    <xf numFmtId="0" fontId="12" fillId="0" borderId="4" xfId="0" applyFont="1" applyBorder="1" applyAlignment="1" applyProtection="1">
      <alignment horizontal="left"/>
      <protection locked="0"/>
    </xf>
    <xf numFmtId="0" fontId="12" fillId="0" borderId="11" xfId="0" applyFont="1" applyBorder="1" applyProtection="1">
      <protection locked="0"/>
    </xf>
    <xf numFmtId="1" fontId="12" fillId="2" borderId="11" xfId="0" applyNumberFormat="1" applyFont="1" applyFill="1" applyBorder="1" applyAlignment="1" applyProtection="1">
      <alignment horizontal="right"/>
      <protection locked="0"/>
    </xf>
    <xf numFmtId="1" fontId="0" fillId="0" borderId="11" xfId="0" applyNumberFormat="1" applyBorder="1" applyAlignment="1" applyProtection="1">
      <alignment horizontal="right"/>
      <protection locked="0"/>
    </xf>
    <xf numFmtId="0" fontId="28" fillId="0" borderId="6" xfId="0" applyFont="1" applyBorder="1" applyAlignment="1">
      <alignment horizontal="center"/>
    </xf>
    <xf numFmtId="0" fontId="28" fillId="0" borderId="7" xfId="0" applyFont="1" applyBorder="1" applyAlignment="1">
      <alignment horizontal="center"/>
    </xf>
    <xf numFmtId="0" fontId="58" fillId="0" borderId="8" xfId="0" applyFont="1" applyBorder="1"/>
    <xf numFmtId="0" fontId="28" fillId="0" borderId="5" xfId="0" applyFont="1" applyBorder="1" applyAlignment="1">
      <alignment horizontal="center"/>
    </xf>
    <xf numFmtId="0" fontId="28" fillId="0" borderId="0" xfId="0" applyFont="1" applyAlignment="1">
      <alignment horizontal="center"/>
    </xf>
    <xf numFmtId="0" fontId="58" fillId="0" borderId="9" xfId="0" applyFont="1" applyBorder="1"/>
    <xf numFmtId="0" fontId="25" fillId="0" borderId="0" xfId="0" applyFont="1" applyAlignment="1">
      <alignment horizontal="center"/>
    </xf>
    <xf numFmtId="0" fontId="12" fillId="0" borderId="9" xfId="0" applyFont="1" applyBorder="1"/>
    <xf numFmtId="0" fontId="0" fillId="2" borderId="11" xfId="0" applyFill="1" applyBorder="1" applyProtection="1">
      <protection locked="0"/>
    </xf>
    <xf numFmtId="0" fontId="12" fillId="2" borderId="11" xfId="0" applyFont="1" applyFill="1" applyBorder="1" applyProtection="1">
      <protection locked="0"/>
    </xf>
    <xf numFmtId="0" fontId="31" fillId="0" borderId="0" xfId="0" applyFont="1" applyAlignment="1">
      <alignment horizontal="right"/>
    </xf>
    <xf numFmtId="0" fontId="12" fillId="2" borderId="4" xfId="0" applyFont="1"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2" xfId="0" applyFill="1" applyBorder="1" applyAlignment="1" applyProtection="1">
      <alignment horizontal="left" vertical="center" wrapText="1"/>
      <protection locked="0"/>
    </xf>
    <xf numFmtId="0" fontId="0" fillId="2" borderId="3" xfId="0" quotePrefix="1"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38" fillId="0" borderId="0" xfId="0" applyFont="1" applyAlignment="1">
      <alignment horizontal="left"/>
    </xf>
    <xf numFmtId="42" fontId="25" fillId="0" borderId="23" xfId="2" applyNumberFormat="1" applyFont="1" applyFill="1" applyBorder="1" applyAlignment="1" applyProtection="1">
      <alignment horizontal="center"/>
    </xf>
    <xf numFmtId="42" fontId="25" fillId="0" borderId="20" xfId="2" applyNumberFormat="1" applyFont="1" applyFill="1" applyBorder="1" applyAlignment="1" applyProtection="1">
      <alignment horizontal="center"/>
    </xf>
    <xf numFmtId="44" fontId="25" fillId="0" borderId="23" xfId="2" applyFont="1" applyFill="1" applyBorder="1" applyAlignment="1" applyProtection="1">
      <alignment horizontal="center"/>
    </xf>
    <xf numFmtId="44" fontId="25" fillId="0" borderId="20" xfId="2" applyFont="1" applyFill="1" applyBorder="1" applyAlignment="1" applyProtection="1">
      <alignment horizontal="center"/>
    </xf>
    <xf numFmtId="165" fontId="12" fillId="2" borderId="3" xfId="1" applyNumberFormat="1" applyFont="1" applyFill="1" applyBorder="1" applyAlignment="1" applyProtection="1">
      <alignment horizontal="left"/>
      <protection locked="0"/>
    </xf>
    <xf numFmtId="0" fontId="29" fillId="0" borderId="0" xfId="0" applyFont="1" applyAlignment="1">
      <alignment horizontal="justify"/>
    </xf>
    <xf numFmtId="170" fontId="12" fillId="2" borderId="11" xfId="0" applyNumberFormat="1" applyFont="1" applyFill="1" applyBorder="1" applyAlignment="1" applyProtection="1">
      <alignment horizontal="left"/>
      <protection locked="0"/>
    </xf>
    <xf numFmtId="0" fontId="25" fillId="0" borderId="6" xfId="0" applyFont="1" applyBorder="1" applyAlignment="1">
      <alignment horizontal="center"/>
    </xf>
    <xf numFmtId="0" fontId="25" fillId="0" borderId="8" xfId="0" applyFont="1" applyBorder="1" applyAlignment="1">
      <alignment horizontal="center"/>
    </xf>
    <xf numFmtId="0" fontId="12" fillId="2" borderId="11" xfId="0" applyFont="1" applyFill="1" applyBorder="1" applyAlignment="1" applyProtection="1">
      <alignment horizontal="left" wrapText="1"/>
      <protection locked="0"/>
    </xf>
    <xf numFmtId="4" fontId="12" fillId="2" borderId="11" xfId="1" applyNumberFormat="1" applyFont="1" applyFill="1" applyBorder="1" applyAlignment="1" applyProtection="1">
      <alignment horizontal="center"/>
      <protection locked="0"/>
    </xf>
    <xf numFmtId="0" fontId="25" fillId="0" borderId="15" xfId="0" applyFont="1" applyBorder="1" applyAlignment="1">
      <alignment horizontal="center"/>
    </xf>
    <xf numFmtId="0" fontId="12" fillId="0" borderId="15" xfId="0" applyFont="1" applyBorder="1" applyAlignment="1">
      <alignment horizontal="center"/>
    </xf>
    <xf numFmtId="0" fontId="70" fillId="2" borderId="10" xfId="0" applyFont="1" applyFill="1" applyBorder="1" applyAlignment="1" applyProtection="1">
      <alignment horizontal="center"/>
      <protection locked="0"/>
    </xf>
    <xf numFmtId="0" fontId="70" fillId="2" borderId="11" xfId="0" applyFont="1" applyFill="1" applyBorder="1" applyAlignment="1" applyProtection="1">
      <alignment horizontal="center"/>
      <protection locked="0"/>
    </xf>
    <xf numFmtId="0" fontId="2" fillId="0" borderId="0" xfId="0" quotePrefix="1" applyFont="1"/>
    <xf numFmtId="0" fontId="0" fillId="0" borderId="11" xfId="0" applyBorder="1" applyAlignment="1">
      <alignment horizontal="left"/>
    </xf>
    <xf numFmtId="0" fontId="56" fillId="0" borderId="0" xfId="0" applyFont="1" applyAlignment="1">
      <alignment horizontal="center"/>
    </xf>
    <xf numFmtId="0" fontId="32" fillId="0" borderId="0" xfId="0" applyFont="1" applyAlignment="1">
      <alignment horizontal="center"/>
    </xf>
    <xf numFmtId="0" fontId="12" fillId="2" borderId="12" xfId="0" applyFont="1" applyFill="1" applyBorder="1" applyProtection="1">
      <protection locked="0"/>
    </xf>
    <xf numFmtId="42" fontId="25" fillId="0" borderId="14" xfId="2" applyNumberFormat="1" applyFont="1" applyFill="1" applyBorder="1" applyAlignment="1" applyProtection="1">
      <alignment horizontal="center"/>
    </xf>
    <xf numFmtId="0" fontId="25" fillId="0" borderId="0" xfId="0" applyFont="1" applyAlignment="1">
      <alignment horizontal="right"/>
    </xf>
    <xf numFmtId="0" fontId="59" fillId="0" borderId="0" xfId="0" applyFont="1" applyAlignment="1">
      <alignment horizontal="left"/>
    </xf>
    <xf numFmtId="0" fontId="59" fillId="0" borderId="9" xfId="0" applyFont="1" applyBorder="1" applyAlignment="1">
      <alignment horizontal="left"/>
    </xf>
    <xf numFmtId="10" fontId="12" fillId="2" borderId="11" xfId="4" applyNumberFormat="1" applyFont="1" applyFill="1" applyBorder="1" applyAlignment="1" applyProtection="1">
      <alignment horizontal="center"/>
      <protection locked="0"/>
    </xf>
    <xf numFmtId="0" fontId="12" fillId="0" borderId="7" xfId="0" applyFont="1" applyBorder="1" applyAlignment="1">
      <alignment horizontal="right"/>
    </xf>
    <xf numFmtId="0" fontId="44" fillId="6" borderId="6" xfId="0" applyFont="1" applyFill="1" applyBorder="1" applyAlignment="1">
      <alignment horizontal="center"/>
    </xf>
    <xf numFmtId="0" fontId="44" fillId="6" borderId="8" xfId="0" applyFont="1" applyFill="1" applyBorder="1" applyAlignment="1">
      <alignment horizontal="center"/>
    </xf>
    <xf numFmtId="0" fontId="20" fillId="0" borderId="0" xfId="0" applyFont="1" applyAlignment="1">
      <alignment horizontal="center"/>
    </xf>
    <xf numFmtId="0" fontId="2" fillId="0" borderId="0" xfId="0" applyFont="1" applyAlignment="1">
      <alignment horizontal="center"/>
    </xf>
    <xf numFmtId="0" fontId="41" fillId="0" borderId="0" xfId="0" applyFont="1"/>
    <xf numFmtId="0" fontId="2" fillId="0" borderId="0" xfId="0" applyFont="1"/>
    <xf numFmtId="0" fontId="26" fillId="0" borderId="2" xfId="0" applyFont="1" applyBorder="1" applyAlignment="1">
      <alignment horizontal="center"/>
    </xf>
    <xf numFmtId="165" fontId="25" fillId="2" borderId="11" xfId="1" applyNumberFormat="1" applyFont="1" applyFill="1" applyBorder="1" applyAlignment="1" applyProtection="1">
      <alignment horizontal="center"/>
      <protection locked="0"/>
    </xf>
    <xf numFmtId="0" fontId="12" fillId="0" borderId="0" xfId="0" applyFont="1" applyAlignment="1">
      <alignment horizontal="center"/>
    </xf>
    <xf numFmtId="0" fontId="12" fillId="0" borderId="9" xfId="0" applyFont="1" applyBorder="1" applyAlignment="1">
      <alignment horizontal="center"/>
    </xf>
    <xf numFmtId="0" fontId="25" fillId="0" borderId="16" xfId="0" applyFont="1" applyBorder="1" applyAlignment="1">
      <alignment horizontal="center"/>
    </xf>
    <xf numFmtId="0" fontId="12" fillId="0" borderId="16" xfId="0" applyFont="1" applyBorder="1" applyAlignment="1">
      <alignment horizontal="center"/>
    </xf>
    <xf numFmtId="0" fontId="12" fillId="2" borderId="5" xfId="0" applyFont="1" applyFill="1" applyBorder="1" applyAlignment="1" applyProtection="1">
      <alignment horizontal="left"/>
      <protection locked="0"/>
    </xf>
    <xf numFmtId="0" fontId="12" fillId="2" borderId="0" xfId="0" applyFont="1" applyFill="1" applyAlignment="1" applyProtection="1">
      <alignment horizontal="left"/>
      <protection locked="0"/>
    </xf>
    <xf numFmtId="0" fontId="12" fillId="2" borderId="9" xfId="0" applyFont="1" applyFill="1" applyBorder="1" applyAlignment="1" applyProtection="1">
      <alignment horizontal="left"/>
      <protection locked="0"/>
    </xf>
    <xf numFmtId="42" fontId="12" fillId="2" borderId="3" xfId="2" applyNumberFormat="1" applyFont="1" applyFill="1" applyBorder="1" applyAlignment="1" applyProtection="1">
      <alignment horizontal="center"/>
      <protection locked="0"/>
    </xf>
    <xf numFmtId="0" fontId="12" fillId="0" borderId="7" xfId="0" applyFont="1" applyBorder="1" applyAlignment="1">
      <alignment horizontal="center"/>
    </xf>
    <xf numFmtId="0" fontId="12" fillId="0" borderId="8" xfId="0" applyFont="1" applyBorder="1" applyAlignment="1">
      <alignment horizontal="center"/>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25" fillId="2" borderId="11" xfId="0" applyFont="1" applyFill="1" applyBorder="1" applyProtection="1">
      <protection locked="0"/>
    </xf>
    <xf numFmtId="0" fontId="26" fillId="0" borderId="4" xfId="0" applyFont="1" applyBorder="1" applyAlignment="1">
      <alignment horizontal="center"/>
    </xf>
    <xf numFmtId="0" fontId="26" fillId="0" borderId="10" xfId="0" applyFont="1" applyBorder="1" applyAlignment="1">
      <alignment horizontal="center"/>
    </xf>
    <xf numFmtId="0" fontId="0" fillId="2" borderId="10" xfId="0" applyFill="1" applyBorder="1" applyAlignment="1" applyProtection="1">
      <alignment horizontal="left" wrapText="1"/>
      <protection locked="0"/>
    </xf>
    <xf numFmtId="0" fontId="0" fillId="2" borderId="11" xfId="0" applyFill="1"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2" xfId="0" applyBorder="1" applyAlignment="1" applyProtection="1">
      <alignment horizontal="left" wrapText="1"/>
      <protection locked="0"/>
    </xf>
    <xf numFmtId="0" fontId="26" fillId="0" borderId="5" xfId="0" applyFont="1" applyBorder="1" applyAlignment="1">
      <alignment horizontal="center"/>
    </xf>
    <xf numFmtId="0" fontId="0" fillId="0" borderId="0" xfId="0" applyAlignment="1">
      <alignment horizontal="left" wrapText="1"/>
    </xf>
    <xf numFmtId="0" fontId="101" fillId="0" borderId="0" xfId="0" applyFont="1" applyAlignment="1">
      <alignment horizontal="left" wrapText="1"/>
    </xf>
    <xf numFmtId="0" fontId="36" fillId="0" borderId="28"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3" xfId="0" applyFont="1" applyBorder="1" applyAlignment="1">
      <alignment horizontal="center" vertical="center" wrapText="1"/>
    </xf>
    <xf numFmtId="0" fontId="98" fillId="0" borderId="15" xfId="0" applyFont="1" applyBorder="1" applyAlignment="1">
      <alignment horizontal="center" wrapText="1"/>
    </xf>
    <xf numFmtId="0" fontId="98" fillId="0" borderId="17" xfId="0" applyFont="1" applyBorder="1" applyAlignment="1">
      <alignment horizontal="center" wrapText="1"/>
    </xf>
    <xf numFmtId="0" fontId="99" fillId="0" borderId="1" xfId="0" applyFont="1" applyBorder="1" applyAlignment="1">
      <alignment horizontal="center" wrapText="1"/>
    </xf>
    <xf numFmtId="0" fontId="99" fillId="0" borderId="15" xfId="0" applyFont="1" applyBorder="1" applyAlignment="1">
      <alignment horizontal="center" wrapText="1"/>
    </xf>
    <xf numFmtId="0" fontId="99" fillId="0" borderId="17" xfId="0" applyFont="1" applyBorder="1" applyAlignment="1">
      <alignment horizontal="center" wrapText="1"/>
    </xf>
    <xf numFmtId="49" fontId="2" fillId="0" borderId="11" xfId="0" applyNumberFormat="1" applyFont="1" applyBorder="1" applyAlignment="1">
      <alignment horizontal="left"/>
    </xf>
    <xf numFmtId="170" fontId="0" fillId="2" borderId="3" xfId="0" applyNumberFormat="1" applyFill="1" applyBorder="1" applyProtection="1">
      <protection locked="0"/>
    </xf>
    <xf numFmtId="0" fontId="0" fillId="2" borderId="3" xfId="0" applyFill="1" applyBorder="1" applyProtection="1">
      <protection locked="0"/>
    </xf>
    <xf numFmtId="0" fontId="0" fillId="2" borderId="0" xfId="0" applyFill="1" applyAlignment="1" applyProtection="1">
      <alignment horizontal="left"/>
      <protection locked="0"/>
    </xf>
    <xf numFmtId="0" fontId="16" fillId="0" borderId="0" xfId="0" applyFont="1"/>
    <xf numFmtId="169" fontId="0" fillId="2" borderId="3" xfId="0" applyNumberFormat="1" applyFill="1" applyBorder="1" applyAlignment="1" applyProtection="1">
      <alignment horizontal="left"/>
      <protection locked="0"/>
    </xf>
    <xf numFmtId="0" fontId="2" fillId="0" borderId="0" xfId="0" applyFont="1" applyAlignment="1">
      <alignment horizontal="left"/>
    </xf>
    <xf numFmtId="170" fontId="0" fillId="2" borderId="3" xfId="0" applyNumberFormat="1" applyFill="1" applyBorder="1" applyAlignment="1" applyProtection="1">
      <alignment horizontal="left"/>
      <protection locked="0"/>
    </xf>
    <xf numFmtId="0" fontId="61" fillId="0" borderId="0" xfId="0" applyFont="1" applyAlignment="1">
      <alignment horizontal="left"/>
    </xf>
    <xf numFmtId="0" fontId="32" fillId="0" borderId="0" xfId="0" applyFont="1"/>
    <xf numFmtId="0" fontId="9" fillId="0" borderId="0" xfId="0" applyFont="1"/>
    <xf numFmtId="0" fontId="0" fillId="0" borderId="3" xfId="0" applyBorder="1" applyProtection="1">
      <protection locked="0"/>
    </xf>
    <xf numFmtId="0" fontId="0" fillId="0" borderId="3" xfId="0" applyBorder="1" applyAlignment="1" applyProtection="1">
      <alignment horizontal="left"/>
      <protection locked="0"/>
    </xf>
    <xf numFmtId="0" fontId="12" fillId="0" borderId="0" xfId="0" applyFont="1" applyAlignment="1" applyProtection="1">
      <alignment horizontal="center"/>
    </xf>
  </cellXfs>
  <cellStyles count="7">
    <cellStyle name="Comma" xfId="1" builtinId="3"/>
    <cellStyle name="Currency" xfId="2" builtinId="4"/>
    <cellStyle name="Hyperlink" xfId="3" builtinId="8"/>
    <cellStyle name="Hyperlink 2" xfId="6" xr:uid="{00000000-0005-0000-0000-000003000000}"/>
    <cellStyle name="Normal" xfId="0" builtinId="0"/>
    <cellStyle name="Normal 2" xfId="5" xr:uid="{00000000-0005-0000-0000-000005000000}"/>
    <cellStyle name="Percent" xfId="4" builtinId="5"/>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O$17" noThreeD="1"/>
</file>

<file path=xl/ctrlProps/ctrlProp10.xml><?xml version="1.0" encoding="utf-8"?>
<formControlPr xmlns="http://schemas.microsoft.com/office/spreadsheetml/2009/9/main" objectType="CheckBox" fmlaLink="$O$48" noThreeD="1"/>
</file>

<file path=xl/ctrlProps/ctrlProp11.xml><?xml version="1.0" encoding="utf-8"?>
<formControlPr xmlns="http://schemas.microsoft.com/office/spreadsheetml/2009/9/main" objectType="CheckBox" fmlaLink="$O$50" noThreeD="1"/>
</file>

<file path=xl/ctrlProps/ctrlProp12.xml><?xml version="1.0" encoding="utf-8"?>
<formControlPr xmlns="http://schemas.microsoft.com/office/spreadsheetml/2009/9/main" objectType="CheckBox" fmlaLink="$O$52" noThreeD="1"/>
</file>

<file path=xl/ctrlProps/ctrlProp13.xml><?xml version="1.0" encoding="utf-8"?>
<formControlPr xmlns="http://schemas.microsoft.com/office/spreadsheetml/2009/9/main" objectType="CheckBox" fmlaLink="$O$54" noThreeD="1"/>
</file>

<file path=xl/ctrlProps/ctrlProp14.xml><?xml version="1.0" encoding="utf-8"?>
<formControlPr xmlns="http://schemas.microsoft.com/office/spreadsheetml/2009/9/main" objectType="CheckBox" fmlaLink="$O$62" noThreeD="1"/>
</file>

<file path=xl/ctrlProps/ctrlProp15.xml><?xml version="1.0" encoding="utf-8"?>
<formControlPr xmlns="http://schemas.microsoft.com/office/spreadsheetml/2009/9/main" objectType="CheckBox" fmlaLink="$O$63" noThreeD="1"/>
</file>

<file path=xl/ctrlProps/ctrlProp16.xml><?xml version="1.0" encoding="utf-8"?>
<formControlPr xmlns="http://schemas.microsoft.com/office/spreadsheetml/2009/9/main" objectType="CheckBox" fmlaLink="$O$64" noThreeD="1"/>
</file>

<file path=xl/ctrlProps/ctrlProp17.xml><?xml version="1.0" encoding="utf-8"?>
<formControlPr xmlns="http://schemas.microsoft.com/office/spreadsheetml/2009/9/main" objectType="CheckBox" fmlaLink="$O$65" noThreeD="1"/>
</file>

<file path=xl/ctrlProps/ctrlProp18.xml><?xml version="1.0" encoding="utf-8"?>
<formControlPr xmlns="http://schemas.microsoft.com/office/spreadsheetml/2009/9/main" objectType="CheckBox" fmlaLink="$O$67" noThreeD="1"/>
</file>

<file path=xl/ctrlProps/ctrlProp19.xml><?xml version="1.0" encoding="utf-8"?>
<formControlPr xmlns="http://schemas.microsoft.com/office/spreadsheetml/2009/9/main" objectType="CheckBox" fmlaLink="$O$68" noThreeD="1"/>
</file>

<file path=xl/ctrlProps/ctrlProp2.xml><?xml version="1.0" encoding="utf-8"?>
<formControlPr xmlns="http://schemas.microsoft.com/office/spreadsheetml/2009/9/main" objectType="CheckBox" fmlaLink="$O$31" noThreeD="1"/>
</file>

<file path=xl/ctrlProps/ctrlProp20.xml><?xml version="1.0" encoding="utf-8"?>
<formControlPr xmlns="http://schemas.microsoft.com/office/spreadsheetml/2009/9/main" objectType="CheckBox" fmlaLink="$O$70" noThreeD="1"/>
</file>

<file path=xl/ctrlProps/ctrlProp21.xml><?xml version="1.0" encoding="utf-8"?>
<formControlPr xmlns="http://schemas.microsoft.com/office/spreadsheetml/2009/9/main" objectType="CheckBox" fmlaLink="$O$66" noThreeD="1"/>
</file>

<file path=xl/ctrlProps/ctrlProp22.xml><?xml version="1.0" encoding="utf-8"?>
<formControlPr xmlns="http://schemas.microsoft.com/office/spreadsheetml/2009/9/main" objectType="CheckBox" fmlaLink="$O$79" noThreeD="1"/>
</file>

<file path=xl/ctrlProps/ctrlProp23.xml><?xml version="1.0" encoding="utf-8"?>
<formControlPr xmlns="http://schemas.microsoft.com/office/spreadsheetml/2009/9/main" objectType="CheckBox" fmlaLink="$O$75" noThreeD="1"/>
</file>

<file path=xl/ctrlProps/ctrlProp24.xml><?xml version="1.0" encoding="utf-8"?>
<formControlPr xmlns="http://schemas.microsoft.com/office/spreadsheetml/2009/9/main" objectType="CheckBox" fmlaLink="$O$50" noThreeD="1"/>
</file>

<file path=xl/ctrlProps/ctrlProp25.xml><?xml version="1.0" encoding="utf-8"?>
<formControlPr xmlns="http://schemas.microsoft.com/office/spreadsheetml/2009/9/main" objectType="CheckBox" fmlaLink="$O$52" noThreeD="1"/>
</file>

<file path=xl/ctrlProps/ctrlProp26.xml><?xml version="1.0" encoding="utf-8"?>
<formControlPr xmlns="http://schemas.microsoft.com/office/spreadsheetml/2009/9/main" objectType="CheckBox" fmlaLink="$O$20" noThreeD="1"/>
</file>

<file path=xl/ctrlProps/ctrlProp27.xml><?xml version="1.0" encoding="utf-8"?>
<formControlPr xmlns="http://schemas.microsoft.com/office/spreadsheetml/2009/9/main" objectType="CheckBox" fmlaLink="$O$21" noThreeD="1"/>
</file>

<file path=xl/ctrlProps/ctrlProp28.xml><?xml version="1.0" encoding="utf-8"?>
<formControlPr xmlns="http://schemas.microsoft.com/office/spreadsheetml/2009/9/main" objectType="CheckBox" fmlaLink="$O$22" noThreeD="1"/>
</file>

<file path=xl/ctrlProps/ctrlProp29.xml><?xml version="1.0" encoding="utf-8"?>
<formControlPr xmlns="http://schemas.microsoft.com/office/spreadsheetml/2009/9/main" objectType="CheckBox" fmlaLink="$O$23" noThreeD="1"/>
</file>

<file path=xl/ctrlProps/ctrlProp3.xml><?xml version="1.0" encoding="utf-8"?>
<formControlPr xmlns="http://schemas.microsoft.com/office/spreadsheetml/2009/9/main" objectType="CheckBox" fmlaLink="$O$13" noThreeD="1"/>
</file>

<file path=xl/ctrlProps/ctrlProp30.xml><?xml version="1.0" encoding="utf-8"?>
<formControlPr xmlns="http://schemas.microsoft.com/office/spreadsheetml/2009/9/main" objectType="CheckBox" fmlaLink="$O$24" noThreeD="1"/>
</file>

<file path=xl/ctrlProps/ctrlProp31.xml><?xml version="1.0" encoding="utf-8"?>
<formControlPr xmlns="http://schemas.microsoft.com/office/spreadsheetml/2009/9/main" objectType="CheckBox" fmlaLink="$O$27" noThreeD="1"/>
</file>

<file path=xl/ctrlProps/ctrlProp32.xml><?xml version="1.0" encoding="utf-8"?>
<formControlPr xmlns="http://schemas.microsoft.com/office/spreadsheetml/2009/9/main" objectType="CheckBox" fmlaLink="$O$28" noThreeD="1"/>
</file>

<file path=xl/ctrlProps/ctrlProp33.xml><?xml version="1.0" encoding="utf-8"?>
<formControlPr xmlns="http://schemas.microsoft.com/office/spreadsheetml/2009/9/main" objectType="CheckBox" fmlaLink="$O$29" noThreeD="1"/>
</file>

<file path=xl/ctrlProps/ctrlProp34.xml><?xml version="1.0" encoding="utf-8"?>
<formControlPr xmlns="http://schemas.microsoft.com/office/spreadsheetml/2009/9/main" objectType="CheckBox" fmlaLink="$O$34" noThreeD="1"/>
</file>

<file path=xl/ctrlProps/ctrlProp35.xml><?xml version="1.0" encoding="utf-8"?>
<formControlPr xmlns="http://schemas.microsoft.com/office/spreadsheetml/2009/9/main" objectType="CheckBox" fmlaLink="$O$35" noThreeD="1"/>
</file>

<file path=xl/ctrlProps/ctrlProp36.xml><?xml version="1.0" encoding="utf-8"?>
<formControlPr xmlns="http://schemas.microsoft.com/office/spreadsheetml/2009/9/main" objectType="CheckBox" fmlaLink="$O$56" noThreeD="1"/>
</file>

<file path=xl/ctrlProps/ctrlProp37.xml><?xml version="1.0" encoding="utf-8"?>
<formControlPr xmlns="http://schemas.microsoft.com/office/spreadsheetml/2009/9/main" objectType="CheckBox" fmlaLink="$O$73" noThreeD="1"/>
</file>

<file path=xl/ctrlProps/ctrlProp38.xml><?xml version="1.0" encoding="utf-8"?>
<formControlPr xmlns="http://schemas.microsoft.com/office/spreadsheetml/2009/9/main" objectType="CheckBox" fmlaLink="$O$82" noThreeD="1"/>
</file>

<file path=xl/ctrlProps/ctrlProp39.xml><?xml version="1.0" encoding="utf-8"?>
<formControlPr xmlns="http://schemas.microsoft.com/office/spreadsheetml/2009/9/main" objectType="CheckBox" fmlaLink="$O$83" noThreeD="1"/>
</file>

<file path=xl/ctrlProps/ctrlProp4.xml><?xml version="1.0" encoding="utf-8"?>
<formControlPr xmlns="http://schemas.microsoft.com/office/spreadsheetml/2009/9/main" objectType="CheckBox" fmlaLink="$O$15" noThreeD="1"/>
</file>

<file path=xl/ctrlProps/ctrlProp40.xml><?xml version="1.0" encoding="utf-8"?>
<formControlPr xmlns="http://schemas.microsoft.com/office/spreadsheetml/2009/9/main" objectType="CheckBox" fmlaLink="$O$84" noThreeD="1"/>
</file>

<file path=xl/ctrlProps/ctrlProp41.xml><?xml version="1.0" encoding="utf-8"?>
<formControlPr xmlns="http://schemas.microsoft.com/office/spreadsheetml/2009/9/main" objectType="CheckBox" fmlaLink="$O$85" noThreeD="1"/>
</file>

<file path=xl/ctrlProps/ctrlProp42.xml><?xml version="1.0" encoding="utf-8"?>
<formControlPr xmlns="http://schemas.microsoft.com/office/spreadsheetml/2009/9/main" objectType="CheckBox" fmlaLink="$O$86" noThreeD="1"/>
</file>

<file path=xl/ctrlProps/ctrlProp43.xml><?xml version="1.0" encoding="utf-8"?>
<formControlPr xmlns="http://schemas.microsoft.com/office/spreadsheetml/2009/9/main" objectType="CheckBox" fmlaLink="$O$87" noThreeD="1"/>
</file>

<file path=xl/ctrlProps/ctrlProp44.xml><?xml version="1.0" encoding="utf-8"?>
<formControlPr xmlns="http://schemas.microsoft.com/office/spreadsheetml/2009/9/main" objectType="CheckBox" fmlaLink="$O$89" noThreeD="1"/>
</file>

<file path=xl/ctrlProps/ctrlProp45.xml><?xml version="1.0" encoding="utf-8"?>
<formControlPr xmlns="http://schemas.microsoft.com/office/spreadsheetml/2009/9/main" objectType="CheckBox" fmlaLink="$O$77" noThreeD="1"/>
</file>

<file path=xl/ctrlProps/ctrlProp5.xml><?xml version="1.0" encoding="utf-8"?>
<formControlPr xmlns="http://schemas.microsoft.com/office/spreadsheetml/2009/9/main" objectType="CheckBox" fmlaLink="$O$38" noThreeD="1"/>
</file>

<file path=xl/ctrlProps/ctrlProp6.xml><?xml version="1.0" encoding="utf-8"?>
<formControlPr xmlns="http://schemas.microsoft.com/office/spreadsheetml/2009/9/main" objectType="CheckBox" fmlaLink="$O$40" noThreeD="1"/>
</file>

<file path=xl/ctrlProps/ctrlProp7.xml><?xml version="1.0" encoding="utf-8"?>
<formControlPr xmlns="http://schemas.microsoft.com/office/spreadsheetml/2009/9/main" objectType="CheckBox" fmlaLink="$O$42" noThreeD="1"/>
</file>

<file path=xl/ctrlProps/ctrlProp8.xml><?xml version="1.0" encoding="utf-8"?>
<formControlPr xmlns="http://schemas.microsoft.com/office/spreadsheetml/2009/9/main" objectType="CheckBox" fmlaLink="$O$44" noThreeD="1"/>
</file>

<file path=xl/ctrlProps/ctrlProp9.xml><?xml version="1.0" encoding="utf-8"?>
<formControlPr xmlns="http://schemas.microsoft.com/office/spreadsheetml/2009/9/main" objectType="CheckBox" fmlaLink="$O$46" noThreeD="1"/>
</file>

<file path=xl/drawings/_rels/drawing1.xml.rels><?xml version="1.0" encoding="UTF-8" standalone="yes"?>
<Relationships xmlns="http://schemas.openxmlformats.org/package/2006/relationships"><Relationship Id="rId3" Type="http://schemas.openxmlformats.org/officeDocument/2006/relationships/image" Target="cid:image002.png@01DB3691.9349646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2.png@01DB3691.9349646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B3691.93496460" TargetMode="Externa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gif"/><Relationship Id="rId5" Type="http://schemas.openxmlformats.org/officeDocument/2006/relationships/image" Target="cid:image002.png@01DB3691.93496460"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438150</xdr:colOff>
      <xdr:row>13</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23950" y="356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400050</xdr:colOff>
      <xdr:row>13</xdr:row>
      <xdr:rowOff>114300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85850" y="363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438150</xdr:colOff>
      <xdr:row>13</xdr:row>
      <xdr:rowOff>85725</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23950"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479425</xdr:colOff>
      <xdr:row>34</xdr:row>
      <xdr:rowOff>98425</xdr:rowOff>
    </xdr:from>
    <xdr:to>
      <xdr:col>1</xdr:col>
      <xdr:colOff>530225</xdr:colOff>
      <xdr:row>37</xdr:row>
      <xdr:rowOff>22225</xdr:rowOff>
    </xdr:to>
    <xdr:pic>
      <xdr:nvPicPr>
        <xdr:cNvPr id="5" name="Picture 7">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9425" y="8461375"/>
          <a:ext cx="688975" cy="495300"/>
        </a:xfrm>
        <a:prstGeom prst="rect">
          <a:avLst/>
        </a:prstGeom>
        <a:noFill/>
      </xdr:spPr>
    </xdr:pic>
    <xdr:clientData/>
  </xdr:twoCellAnchor>
  <xdr:twoCellAnchor>
    <xdr:from>
      <xdr:col>7</xdr:col>
      <xdr:colOff>68035</xdr:colOff>
      <xdr:row>34</xdr:row>
      <xdr:rowOff>79375</xdr:rowOff>
    </xdr:from>
    <xdr:to>
      <xdr:col>7</xdr:col>
      <xdr:colOff>610960</xdr:colOff>
      <xdr:row>37</xdr:row>
      <xdr:rowOff>43996</xdr:rowOff>
    </xdr:to>
    <xdr:pic>
      <xdr:nvPicPr>
        <xdr:cNvPr id="6" name="Picture 3" descr="International Symbol of Access - Wikipedia">
          <a:extLst>
            <a:ext uri="{FF2B5EF4-FFF2-40B4-BE49-F238E27FC236}">
              <a16:creationId xmlns:a16="http://schemas.microsoft.com/office/drawing/2014/main" id="{DB48AB62-4D6F-4C1C-8E73-DF529C18872F}"/>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4376964" y="8493125"/>
          <a:ext cx="5429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554566</xdr:colOff>
      <xdr:row>41</xdr:row>
      <xdr:rowOff>116417</xdr:rowOff>
    </xdr:from>
    <xdr:to>
      <xdr:col>1</xdr:col>
      <xdr:colOff>227541</xdr:colOff>
      <xdr:row>44</xdr:row>
      <xdr:rowOff>8467</xdr:rowOff>
    </xdr:to>
    <xdr:pic>
      <xdr:nvPicPr>
        <xdr:cNvPr id="5" name="Picture 7">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4566" y="8326967"/>
          <a:ext cx="692150" cy="492125"/>
        </a:xfrm>
        <a:prstGeom prst="rect">
          <a:avLst/>
        </a:prstGeom>
        <a:noFill/>
      </xdr:spPr>
    </xdr:pic>
    <xdr:clientData/>
  </xdr:twoCellAnchor>
  <xdr:twoCellAnchor>
    <xdr:from>
      <xdr:col>7</xdr:col>
      <xdr:colOff>104775</xdr:colOff>
      <xdr:row>41</xdr:row>
      <xdr:rowOff>47625</xdr:rowOff>
    </xdr:from>
    <xdr:to>
      <xdr:col>7</xdr:col>
      <xdr:colOff>647700</xdr:colOff>
      <xdr:row>43</xdr:row>
      <xdr:rowOff>190500</xdr:rowOff>
    </xdr:to>
    <xdr:pic>
      <xdr:nvPicPr>
        <xdr:cNvPr id="6" name="Picture 3" descr="International Symbol of Access - Wikipedia">
          <a:extLst>
            <a:ext uri="{FF2B5EF4-FFF2-40B4-BE49-F238E27FC236}">
              <a16:creationId xmlns:a16="http://schemas.microsoft.com/office/drawing/2014/main" id="{D6C81FEC-AD6F-DDD0-79F9-C51E58E64E57}"/>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591175" y="8258175"/>
          <a:ext cx="5429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28575</xdr:colOff>
      <xdr:row>169</xdr:row>
      <xdr:rowOff>28575</xdr:rowOff>
    </xdr:from>
    <xdr:to>
      <xdr:col>14</xdr:col>
      <xdr:colOff>571500</xdr:colOff>
      <xdr:row>172</xdr:row>
      <xdr:rowOff>19050</xdr:rowOff>
    </xdr:to>
    <xdr:pic>
      <xdr:nvPicPr>
        <xdr:cNvPr id="2" name="Picture 3" descr="International Symbol of Access - Wikipedia">
          <a:extLst>
            <a:ext uri="{FF2B5EF4-FFF2-40B4-BE49-F238E27FC236}">
              <a16:creationId xmlns:a16="http://schemas.microsoft.com/office/drawing/2014/main" id="{6D861481-A368-40FB-AC3C-53C53FDD563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905750" y="33566100"/>
          <a:ext cx="5429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123825</xdr:colOff>
          <xdr:row>16</xdr:row>
          <xdr:rowOff>104775</xdr:rowOff>
        </xdr:from>
        <xdr:to>
          <xdr:col>1</xdr:col>
          <xdr:colOff>314325</xdr:colOff>
          <xdr:row>16</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30</xdr:row>
          <xdr:rowOff>104775</xdr:rowOff>
        </xdr:from>
        <xdr:to>
          <xdr:col>1</xdr:col>
          <xdr:colOff>276225</xdr:colOff>
          <xdr:row>30</xdr:row>
          <xdr:rowOff>219075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12</xdr:row>
          <xdr:rowOff>76200</xdr:rowOff>
        </xdr:from>
        <xdr:to>
          <xdr:col>1</xdr:col>
          <xdr:colOff>285750</xdr:colOff>
          <xdr:row>12</xdr:row>
          <xdr:rowOff>190500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14</xdr:row>
          <xdr:rowOff>104775</xdr:rowOff>
        </xdr:from>
        <xdr:to>
          <xdr:col>1</xdr:col>
          <xdr:colOff>285750</xdr:colOff>
          <xdr:row>14</xdr:row>
          <xdr:rowOff>219075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37</xdr:row>
          <xdr:rowOff>66675</xdr:rowOff>
        </xdr:from>
        <xdr:to>
          <xdr:col>1</xdr:col>
          <xdr:colOff>295275</xdr:colOff>
          <xdr:row>38</xdr:row>
          <xdr:rowOff>9525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39</xdr:row>
          <xdr:rowOff>85725</xdr:rowOff>
        </xdr:from>
        <xdr:to>
          <xdr:col>1</xdr:col>
          <xdr:colOff>266700</xdr:colOff>
          <xdr:row>40</xdr:row>
          <xdr:rowOff>28575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41</xdr:row>
          <xdr:rowOff>57150</xdr:rowOff>
        </xdr:from>
        <xdr:to>
          <xdr:col>1</xdr:col>
          <xdr:colOff>228600</xdr:colOff>
          <xdr:row>41</xdr:row>
          <xdr:rowOff>171450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43</xdr:row>
          <xdr:rowOff>66675</xdr:rowOff>
        </xdr:from>
        <xdr:to>
          <xdr:col>1</xdr:col>
          <xdr:colOff>238125</xdr:colOff>
          <xdr:row>44</xdr:row>
          <xdr:rowOff>19050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45</xdr:row>
          <xdr:rowOff>66675</xdr:rowOff>
        </xdr:from>
        <xdr:to>
          <xdr:col>1</xdr:col>
          <xdr:colOff>276225</xdr:colOff>
          <xdr:row>46</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47</xdr:row>
          <xdr:rowOff>66675</xdr:rowOff>
        </xdr:from>
        <xdr:to>
          <xdr:col>1</xdr:col>
          <xdr:colOff>228600</xdr:colOff>
          <xdr:row>47</xdr:row>
          <xdr:rowOff>180975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49</xdr:row>
          <xdr:rowOff>66675</xdr:rowOff>
        </xdr:from>
        <xdr:to>
          <xdr:col>1</xdr:col>
          <xdr:colOff>228600</xdr:colOff>
          <xdr:row>49</xdr:row>
          <xdr:rowOff>180975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51</xdr:row>
          <xdr:rowOff>66675</xdr:rowOff>
        </xdr:from>
        <xdr:to>
          <xdr:col>1</xdr:col>
          <xdr:colOff>228600</xdr:colOff>
          <xdr:row>51</xdr:row>
          <xdr:rowOff>180975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53</xdr:row>
          <xdr:rowOff>47625</xdr:rowOff>
        </xdr:from>
        <xdr:to>
          <xdr:col>1</xdr:col>
          <xdr:colOff>228600</xdr:colOff>
          <xdr:row>53</xdr:row>
          <xdr:rowOff>171450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61</xdr:row>
          <xdr:rowOff>38100</xdr:rowOff>
        </xdr:from>
        <xdr:to>
          <xdr:col>1</xdr:col>
          <xdr:colOff>190500</xdr:colOff>
          <xdr:row>61</xdr:row>
          <xdr:rowOff>152400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62</xdr:row>
          <xdr:rowOff>38100</xdr:rowOff>
        </xdr:from>
        <xdr:to>
          <xdr:col>1</xdr:col>
          <xdr:colOff>190500</xdr:colOff>
          <xdr:row>62</xdr:row>
          <xdr:rowOff>152400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63</xdr:row>
          <xdr:rowOff>38100</xdr:rowOff>
        </xdr:from>
        <xdr:to>
          <xdr:col>1</xdr:col>
          <xdr:colOff>190500</xdr:colOff>
          <xdr:row>63</xdr:row>
          <xdr:rowOff>152400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64</xdr:row>
          <xdr:rowOff>38100</xdr:rowOff>
        </xdr:from>
        <xdr:to>
          <xdr:col>1</xdr:col>
          <xdr:colOff>190500</xdr:colOff>
          <xdr:row>64</xdr:row>
          <xdr:rowOff>152400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66</xdr:row>
          <xdr:rowOff>47625</xdr:rowOff>
        </xdr:from>
        <xdr:to>
          <xdr:col>1</xdr:col>
          <xdr:colOff>190500</xdr:colOff>
          <xdr:row>66</xdr:row>
          <xdr:rowOff>161925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67</xdr:row>
          <xdr:rowOff>47625</xdr:rowOff>
        </xdr:from>
        <xdr:to>
          <xdr:col>1</xdr:col>
          <xdr:colOff>190500</xdr:colOff>
          <xdr:row>67</xdr:row>
          <xdr:rowOff>161925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69</xdr:row>
          <xdr:rowOff>161925</xdr:rowOff>
        </xdr:from>
        <xdr:to>
          <xdr:col>1</xdr:col>
          <xdr:colOff>161925</xdr:colOff>
          <xdr:row>69</xdr:row>
          <xdr:rowOff>314325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65</xdr:row>
          <xdr:rowOff>47625</xdr:rowOff>
        </xdr:from>
        <xdr:to>
          <xdr:col>1</xdr:col>
          <xdr:colOff>190500</xdr:colOff>
          <xdr:row>65</xdr:row>
          <xdr:rowOff>161925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78</xdr:row>
          <xdr:rowOff>66675</xdr:rowOff>
        </xdr:from>
        <xdr:to>
          <xdr:col>1</xdr:col>
          <xdr:colOff>161925</xdr:colOff>
          <xdr:row>78</xdr:row>
          <xdr:rowOff>209550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74</xdr:row>
          <xdr:rowOff>76200</xdr:rowOff>
        </xdr:from>
        <xdr:to>
          <xdr:col>1</xdr:col>
          <xdr:colOff>161925</xdr:colOff>
          <xdr:row>74</xdr:row>
          <xdr:rowOff>228600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49</xdr:row>
          <xdr:rowOff>66675</xdr:rowOff>
        </xdr:from>
        <xdr:to>
          <xdr:col>1</xdr:col>
          <xdr:colOff>228600</xdr:colOff>
          <xdr:row>49</xdr:row>
          <xdr:rowOff>180975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51</xdr:row>
          <xdr:rowOff>66675</xdr:rowOff>
        </xdr:from>
        <xdr:to>
          <xdr:col>1</xdr:col>
          <xdr:colOff>228600</xdr:colOff>
          <xdr:row>51</xdr:row>
          <xdr:rowOff>180975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19</xdr:row>
          <xdr:rowOff>38100</xdr:rowOff>
        </xdr:from>
        <xdr:to>
          <xdr:col>1</xdr:col>
          <xdr:colOff>190500</xdr:colOff>
          <xdr:row>19</xdr:row>
          <xdr:rowOff>152400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4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20</xdr:row>
          <xdr:rowOff>38100</xdr:rowOff>
        </xdr:from>
        <xdr:to>
          <xdr:col>1</xdr:col>
          <xdr:colOff>190500</xdr:colOff>
          <xdr:row>20</xdr:row>
          <xdr:rowOff>152400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4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21</xdr:row>
          <xdr:rowOff>38100</xdr:rowOff>
        </xdr:from>
        <xdr:to>
          <xdr:col>1</xdr:col>
          <xdr:colOff>190500</xdr:colOff>
          <xdr:row>21</xdr:row>
          <xdr:rowOff>152400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4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22</xdr:row>
          <xdr:rowOff>38100</xdr:rowOff>
        </xdr:from>
        <xdr:to>
          <xdr:col>1</xdr:col>
          <xdr:colOff>190500</xdr:colOff>
          <xdr:row>22</xdr:row>
          <xdr:rowOff>152400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4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23</xdr:row>
          <xdr:rowOff>47625</xdr:rowOff>
        </xdr:from>
        <xdr:to>
          <xdr:col>1</xdr:col>
          <xdr:colOff>190500</xdr:colOff>
          <xdr:row>23</xdr:row>
          <xdr:rowOff>161925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4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26</xdr:row>
          <xdr:rowOff>38100</xdr:rowOff>
        </xdr:from>
        <xdr:to>
          <xdr:col>1</xdr:col>
          <xdr:colOff>190500</xdr:colOff>
          <xdr:row>26</xdr:row>
          <xdr:rowOff>152400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4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27</xdr:row>
          <xdr:rowOff>38100</xdr:rowOff>
        </xdr:from>
        <xdr:to>
          <xdr:col>1</xdr:col>
          <xdr:colOff>190500</xdr:colOff>
          <xdr:row>27</xdr:row>
          <xdr:rowOff>152400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4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28</xdr:row>
          <xdr:rowOff>38100</xdr:rowOff>
        </xdr:from>
        <xdr:to>
          <xdr:col>1</xdr:col>
          <xdr:colOff>190500</xdr:colOff>
          <xdr:row>28</xdr:row>
          <xdr:rowOff>152400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4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33</xdr:row>
          <xdr:rowOff>38100</xdr:rowOff>
        </xdr:from>
        <xdr:to>
          <xdr:col>1</xdr:col>
          <xdr:colOff>190500</xdr:colOff>
          <xdr:row>33</xdr:row>
          <xdr:rowOff>152400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4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34</xdr:row>
          <xdr:rowOff>38100</xdr:rowOff>
        </xdr:from>
        <xdr:to>
          <xdr:col>1</xdr:col>
          <xdr:colOff>190500</xdr:colOff>
          <xdr:row>34</xdr:row>
          <xdr:rowOff>152400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4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55</xdr:row>
          <xdr:rowOff>47625</xdr:rowOff>
        </xdr:from>
        <xdr:to>
          <xdr:col>1</xdr:col>
          <xdr:colOff>228600</xdr:colOff>
          <xdr:row>55</xdr:row>
          <xdr:rowOff>171450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4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72</xdr:row>
          <xdr:rowOff>76200</xdr:rowOff>
        </xdr:from>
        <xdr:to>
          <xdr:col>1</xdr:col>
          <xdr:colOff>161925</xdr:colOff>
          <xdr:row>72</xdr:row>
          <xdr:rowOff>228600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4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81</xdr:row>
          <xdr:rowOff>66675</xdr:rowOff>
        </xdr:from>
        <xdr:to>
          <xdr:col>1</xdr:col>
          <xdr:colOff>161925</xdr:colOff>
          <xdr:row>81</xdr:row>
          <xdr:rowOff>209550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4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82</xdr:row>
          <xdr:rowOff>66675</xdr:rowOff>
        </xdr:from>
        <xdr:to>
          <xdr:col>1</xdr:col>
          <xdr:colOff>161925</xdr:colOff>
          <xdr:row>82</xdr:row>
          <xdr:rowOff>209550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4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83</xdr:row>
          <xdr:rowOff>66675</xdr:rowOff>
        </xdr:from>
        <xdr:to>
          <xdr:col>1</xdr:col>
          <xdr:colOff>161925</xdr:colOff>
          <xdr:row>83</xdr:row>
          <xdr:rowOff>209550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4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84</xdr:row>
          <xdr:rowOff>66675</xdr:rowOff>
        </xdr:from>
        <xdr:to>
          <xdr:col>1</xdr:col>
          <xdr:colOff>161925</xdr:colOff>
          <xdr:row>84</xdr:row>
          <xdr:rowOff>209550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4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85</xdr:row>
          <xdr:rowOff>66675</xdr:rowOff>
        </xdr:from>
        <xdr:to>
          <xdr:col>1</xdr:col>
          <xdr:colOff>161925</xdr:colOff>
          <xdr:row>85</xdr:row>
          <xdr:rowOff>209550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4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86</xdr:row>
          <xdr:rowOff>66675</xdr:rowOff>
        </xdr:from>
        <xdr:to>
          <xdr:col>1</xdr:col>
          <xdr:colOff>161925</xdr:colOff>
          <xdr:row>86</xdr:row>
          <xdr:rowOff>209550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4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88</xdr:row>
          <xdr:rowOff>66675</xdr:rowOff>
        </xdr:from>
        <xdr:to>
          <xdr:col>1</xdr:col>
          <xdr:colOff>161925</xdr:colOff>
          <xdr:row>88</xdr:row>
          <xdr:rowOff>209550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4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76</xdr:row>
          <xdr:rowOff>76200</xdr:rowOff>
        </xdr:from>
        <xdr:to>
          <xdr:col>1</xdr:col>
          <xdr:colOff>161925</xdr:colOff>
          <xdr:row>76</xdr:row>
          <xdr:rowOff>228600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4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31750</xdr:colOff>
      <xdr:row>10</xdr:row>
      <xdr:rowOff>148167</xdr:rowOff>
    </xdr:from>
    <xdr:to>
      <xdr:col>10</xdr:col>
      <xdr:colOff>942340</xdr:colOff>
      <xdr:row>11</xdr:row>
      <xdr:rowOff>63928</xdr:rowOff>
    </xdr:to>
    <xdr:pic>
      <xdr:nvPicPr>
        <xdr:cNvPr id="6147" name="Picture 3" descr="BD21448_">
          <a:extLst>
            <a:ext uri="{FF2B5EF4-FFF2-40B4-BE49-F238E27FC236}">
              <a16:creationId xmlns:a16="http://schemas.microsoft.com/office/drawing/2014/main" id="{00000000-0008-0000-0500-000003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50" y="2370667"/>
          <a:ext cx="11123507" cy="116844"/>
        </a:xfrm>
        <a:prstGeom prst="rect">
          <a:avLst/>
        </a:prstGeom>
        <a:noFill/>
      </xdr:spPr>
    </xdr:pic>
    <xdr:clientData/>
  </xdr:twoCellAnchor>
  <xdr:twoCellAnchor>
    <xdr:from>
      <xdr:col>0</xdr:col>
      <xdr:colOff>0</xdr:colOff>
      <xdr:row>23</xdr:row>
      <xdr:rowOff>0</xdr:rowOff>
    </xdr:from>
    <xdr:to>
      <xdr:col>10</xdr:col>
      <xdr:colOff>910590</xdr:colOff>
      <xdr:row>23</xdr:row>
      <xdr:rowOff>116844</xdr:rowOff>
    </xdr:to>
    <xdr:pic>
      <xdr:nvPicPr>
        <xdr:cNvPr id="6146" name="Picture 2" descr="BD21448_">
          <a:extLst>
            <a:ext uri="{FF2B5EF4-FFF2-40B4-BE49-F238E27FC236}">
              <a16:creationId xmlns:a16="http://schemas.microsoft.com/office/drawing/2014/main" id="{00000000-0008-0000-0500-000002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505325"/>
          <a:ext cx="11064240" cy="116844"/>
        </a:xfrm>
        <a:prstGeom prst="rect">
          <a:avLst/>
        </a:prstGeom>
        <a:noFill/>
      </xdr:spPr>
    </xdr:pic>
    <xdr:clientData/>
  </xdr:twoCellAnchor>
  <xdr:twoCellAnchor>
    <xdr:from>
      <xdr:col>0</xdr:col>
      <xdr:colOff>0</xdr:colOff>
      <xdr:row>85</xdr:row>
      <xdr:rowOff>0</xdr:rowOff>
    </xdr:from>
    <xdr:to>
      <xdr:col>10</xdr:col>
      <xdr:colOff>910590</xdr:colOff>
      <xdr:row>85</xdr:row>
      <xdr:rowOff>116871</xdr:rowOff>
    </xdr:to>
    <xdr:pic>
      <xdr:nvPicPr>
        <xdr:cNvPr id="6148" name="Picture 4" descr="BD21448_">
          <a:extLst>
            <a:ext uri="{FF2B5EF4-FFF2-40B4-BE49-F238E27FC236}">
              <a16:creationId xmlns:a16="http://schemas.microsoft.com/office/drawing/2014/main" id="{00000000-0008-0000-0500-0000041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7478374"/>
          <a:ext cx="11064240" cy="116872"/>
        </a:xfrm>
        <a:prstGeom prst="rect">
          <a:avLst/>
        </a:prstGeom>
        <a:noFill/>
      </xdr:spPr>
    </xdr:pic>
    <xdr:clientData/>
  </xdr:twoCellAnchor>
  <xdr:twoCellAnchor>
    <xdr:from>
      <xdr:col>0</xdr:col>
      <xdr:colOff>0</xdr:colOff>
      <xdr:row>130</xdr:row>
      <xdr:rowOff>0</xdr:rowOff>
    </xdr:from>
    <xdr:to>
      <xdr:col>10</xdr:col>
      <xdr:colOff>910590</xdr:colOff>
      <xdr:row>130</xdr:row>
      <xdr:rowOff>114664</xdr:rowOff>
    </xdr:to>
    <xdr:pic>
      <xdr:nvPicPr>
        <xdr:cNvPr id="1025" name="Picture 1" descr="BD21448_">
          <a:extLst>
            <a:ext uri="{FF2B5EF4-FFF2-40B4-BE49-F238E27FC236}">
              <a16:creationId xmlns:a16="http://schemas.microsoft.com/office/drawing/2014/main" id="{00000000-0008-0000-05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6831925"/>
          <a:ext cx="11064240" cy="114664"/>
        </a:xfrm>
        <a:prstGeom prst="rect">
          <a:avLst/>
        </a:prstGeom>
        <a:noFill/>
      </xdr:spPr>
    </xdr:pic>
    <xdr:clientData/>
  </xdr:twoCellAnchor>
  <xdr:twoCellAnchor>
    <xdr:from>
      <xdr:col>0</xdr:col>
      <xdr:colOff>0</xdr:colOff>
      <xdr:row>257</xdr:row>
      <xdr:rowOff>0</xdr:rowOff>
    </xdr:from>
    <xdr:to>
      <xdr:col>10</xdr:col>
      <xdr:colOff>910590</xdr:colOff>
      <xdr:row>257</xdr:row>
      <xdr:rowOff>114664</xdr:rowOff>
    </xdr:to>
    <xdr:pic>
      <xdr:nvPicPr>
        <xdr:cNvPr id="1026" name="Picture 2" descr="BD21448_">
          <a:extLst>
            <a:ext uri="{FF2B5EF4-FFF2-40B4-BE49-F238E27FC236}">
              <a16:creationId xmlns:a16="http://schemas.microsoft.com/office/drawing/2014/main" id="{00000000-0008-0000-05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1320700"/>
          <a:ext cx="11064240" cy="114664"/>
        </a:xfrm>
        <a:prstGeom prst="rect">
          <a:avLst/>
        </a:prstGeom>
        <a:noFill/>
      </xdr:spPr>
    </xdr:pic>
    <xdr:clientData/>
  </xdr:twoCellAnchor>
  <xdr:twoCellAnchor>
    <xdr:from>
      <xdr:col>0</xdr:col>
      <xdr:colOff>0</xdr:colOff>
      <xdr:row>342</xdr:row>
      <xdr:rowOff>0</xdr:rowOff>
    </xdr:from>
    <xdr:to>
      <xdr:col>10</xdr:col>
      <xdr:colOff>926211</xdr:colOff>
      <xdr:row>342</xdr:row>
      <xdr:rowOff>117106</xdr:rowOff>
    </xdr:to>
    <xdr:pic>
      <xdr:nvPicPr>
        <xdr:cNvPr id="1028" name="Picture 4" descr="BD21448_">
          <a:extLst>
            <a:ext uri="{FF2B5EF4-FFF2-40B4-BE49-F238E27FC236}">
              <a16:creationId xmlns:a16="http://schemas.microsoft.com/office/drawing/2014/main" id="{00000000-0008-0000-05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5770125"/>
          <a:ext cx="11832336" cy="117106"/>
        </a:xfrm>
        <a:prstGeom prst="rect">
          <a:avLst/>
        </a:prstGeom>
        <a:noFill/>
      </xdr:spPr>
    </xdr:pic>
    <xdr:clientData/>
  </xdr:twoCellAnchor>
  <xdr:twoCellAnchor>
    <xdr:from>
      <xdr:col>0</xdr:col>
      <xdr:colOff>0</xdr:colOff>
      <xdr:row>298</xdr:row>
      <xdr:rowOff>0</xdr:rowOff>
    </xdr:from>
    <xdr:to>
      <xdr:col>10</xdr:col>
      <xdr:colOff>926211</xdr:colOff>
      <xdr:row>298</xdr:row>
      <xdr:rowOff>117106</xdr:rowOff>
    </xdr:to>
    <xdr:pic>
      <xdr:nvPicPr>
        <xdr:cNvPr id="14" name="Picture 7" descr="BD21448_">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435750"/>
          <a:ext cx="11832336" cy="117106"/>
        </a:xfrm>
        <a:prstGeom prst="rect">
          <a:avLst/>
        </a:prstGeom>
        <a:noFill/>
      </xdr:spPr>
    </xdr:pic>
    <xdr:clientData/>
  </xdr:twoCellAnchor>
  <xdr:twoCellAnchor>
    <xdr:from>
      <xdr:col>0</xdr:col>
      <xdr:colOff>0</xdr:colOff>
      <xdr:row>452</xdr:row>
      <xdr:rowOff>0</xdr:rowOff>
    </xdr:from>
    <xdr:to>
      <xdr:col>10</xdr:col>
      <xdr:colOff>926211</xdr:colOff>
      <xdr:row>452</xdr:row>
      <xdr:rowOff>134196</xdr:rowOff>
    </xdr:to>
    <xdr:pic>
      <xdr:nvPicPr>
        <xdr:cNvPr id="1027" name="Picture 3" descr="BD21448_">
          <a:extLst>
            <a:ext uri="{FF2B5EF4-FFF2-40B4-BE49-F238E27FC236}">
              <a16:creationId xmlns:a16="http://schemas.microsoft.com/office/drawing/2014/main" id="{00000000-0008-0000-0500-00000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7201375"/>
          <a:ext cx="11832336" cy="134196"/>
        </a:xfrm>
        <a:prstGeom prst="rect">
          <a:avLst/>
        </a:prstGeom>
        <a:noFill/>
      </xdr:spPr>
    </xdr:pic>
    <xdr:clientData/>
  </xdr:twoCellAnchor>
  <xdr:twoCellAnchor>
    <xdr:from>
      <xdr:col>0</xdr:col>
      <xdr:colOff>0</xdr:colOff>
      <xdr:row>673</xdr:row>
      <xdr:rowOff>0</xdr:rowOff>
    </xdr:from>
    <xdr:to>
      <xdr:col>10</xdr:col>
      <xdr:colOff>926211</xdr:colOff>
      <xdr:row>673</xdr:row>
      <xdr:rowOff>7196</xdr:rowOff>
    </xdr:to>
    <xdr:pic>
      <xdr:nvPicPr>
        <xdr:cNvPr id="16" name="Picture 3" descr="BD21448_">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20564275"/>
          <a:ext cx="11832336" cy="134196"/>
        </a:xfrm>
        <a:prstGeom prst="rect">
          <a:avLst/>
        </a:prstGeom>
        <a:noFill/>
      </xdr:spPr>
    </xdr:pic>
    <xdr:clientData/>
  </xdr:twoCellAnchor>
  <xdr:twoCellAnchor>
    <xdr:from>
      <xdr:col>0</xdr:col>
      <xdr:colOff>0</xdr:colOff>
      <xdr:row>901</xdr:row>
      <xdr:rowOff>0</xdr:rowOff>
    </xdr:from>
    <xdr:to>
      <xdr:col>10</xdr:col>
      <xdr:colOff>910336</xdr:colOff>
      <xdr:row>901</xdr:row>
      <xdr:rowOff>128275</xdr:rowOff>
    </xdr:to>
    <xdr:pic>
      <xdr:nvPicPr>
        <xdr:cNvPr id="1032" name="Picture 8" descr="BD21448_">
          <a:extLst>
            <a:ext uri="{FF2B5EF4-FFF2-40B4-BE49-F238E27FC236}">
              <a16:creationId xmlns:a16="http://schemas.microsoft.com/office/drawing/2014/main" id="{00000000-0008-0000-0500-000008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67411400"/>
          <a:ext cx="12549886" cy="128275"/>
        </a:xfrm>
        <a:prstGeom prst="rect">
          <a:avLst/>
        </a:prstGeom>
        <a:noFill/>
      </xdr:spPr>
    </xdr:pic>
    <xdr:clientData/>
  </xdr:twoCellAnchor>
  <xdr:twoCellAnchor>
    <xdr:from>
      <xdr:col>0</xdr:col>
      <xdr:colOff>0</xdr:colOff>
      <xdr:row>967</xdr:row>
      <xdr:rowOff>114300</xdr:rowOff>
    </xdr:from>
    <xdr:to>
      <xdr:col>10</xdr:col>
      <xdr:colOff>910336</xdr:colOff>
      <xdr:row>968</xdr:row>
      <xdr:rowOff>61600</xdr:rowOff>
    </xdr:to>
    <xdr:pic>
      <xdr:nvPicPr>
        <xdr:cNvPr id="1034" name="Picture 10" descr="BD21448_">
          <a:extLst>
            <a:ext uri="{FF2B5EF4-FFF2-40B4-BE49-F238E27FC236}">
              <a16:creationId xmlns:a16="http://schemas.microsoft.com/office/drawing/2014/main" id="{00000000-0008-0000-0500-00000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80298725"/>
          <a:ext cx="12549886" cy="137800"/>
        </a:xfrm>
        <a:prstGeom prst="rect">
          <a:avLst/>
        </a:prstGeom>
        <a:noFill/>
      </xdr:spPr>
    </xdr:pic>
    <xdr:clientData/>
  </xdr:twoCellAnchor>
  <xdr:twoCellAnchor>
    <xdr:from>
      <xdr:col>0</xdr:col>
      <xdr:colOff>0</xdr:colOff>
      <xdr:row>970</xdr:row>
      <xdr:rowOff>0</xdr:rowOff>
    </xdr:from>
    <xdr:to>
      <xdr:col>10</xdr:col>
      <xdr:colOff>910336</xdr:colOff>
      <xdr:row>970</xdr:row>
      <xdr:rowOff>137800</xdr:rowOff>
    </xdr:to>
    <xdr:pic>
      <xdr:nvPicPr>
        <xdr:cNvPr id="22" name="Picture 9" descr="BD21448_">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84785000"/>
          <a:ext cx="11832336" cy="137800"/>
        </a:xfrm>
        <a:prstGeom prst="rect">
          <a:avLst/>
        </a:prstGeom>
        <a:noFill/>
      </xdr:spPr>
    </xdr:pic>
    <xdr:clientData/>
  </xdr:twoCellAnchor>
  <xdr:twoCellAnchor>
    <xdr:from>
      <xdr:col>0</xdr:col>
      <xdr:colOff>0</xdr:colOff>
      <xdr:row>1138</xdr:row>
      <xdr:rowOff>0</xdr:rowOff>
    </xdr:from>
    <xdr:to>
      <xdr:col>10</xdr:col>
      <xdr:colOff>910336</xdr:colOff>
      <xdr:row>1138</xdr:row>
      <xdr:rowOff>137800</xdr:rowOff>
    </xdr:to>
    <xdr:pic>
      <xdr:nvPicPr>
        <xdr:cNvPr id="30" name="Picture 9" descr="BD21448_">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23037400"/>
          <a:ext cx="11832336" cy="137800"/>
        </a:xfrm>
        <a:prstGeom prst="rect">
          <a:avLst/>
        </a:prstGeom>
        <a:noFill/>
      </xdr:spPr>
    </xdr:pic>
    <xdr:clientData/>
  </xdr:twoCellAnchor>
  <xdr:twoCellAnchor>
    <xdr:from>
      <xdr:col>0</xdr:col>
      <xdr:colOff>0</xdr:colOff>
      <xdr:row>1221</xdr:row>
      <xdr:rowOff>0</xdr:rowOff>
    </xdr:from>
    <xdr:to>
      <xdr:col>10</xdr:col>
      <xdr:colOff>910336</xdr:colOff>
      <xdr:row>1221</xdr:row>
      <xdr:rowOff>137800</xdr:rowOff>
    </xdr:to>
    <xdr:pic>
      <xdr:nvPicPr>
        <xdr:cNvPr id="31" name="Picture 9" descr="BD21448_">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30898700"/>
          <a:ext cx="11832336" cy="137800"/>
        </a:xfrm>
        <a:prstGeom prst="rect">
          <a:avLst/>
        </a:prstGeom>
        <a:noFill/>
      </xdr:spPr>
    </xdr:pic>
    <xdr:clientData/>
  </xdr:twoCellAnchor>
  <xdr:twoCellAnchor>
    <xdr:from>
      <xdr:col>1</xdr:col>
      <xdr:colOff>85725</xdr:colOff>
      <xdr:row>1369</xdr:row>
      <xdr:rowOff>104775</xdr:rowOff>
    </xdr:from>
    <xdr:to>
      <xdr:col>1</xdr:col>
      <xdr:colOff>723900</xdr:colOff>
      <xdr:row>1372</xdr:row>
      <xdr:rowOff>28575</xdr:rowOff>
    </xdr:to>
    <xdr:pic>
      <xdr:nvPicPr>
        <xdr:cNvPr id="1031" name="Picture 7">
          <a:extLst>
            <a:ext uri="{FF2B5EF4-FFF2-40B4-BE49-F238E27FC236}">
              <a16:creationId xmlns:a16="http://schemas.microsoft.com/office/drawing/2014/main" id="{00000000-0008-0000-0500-000007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95350" y="261004050"/>
          <a:ext cx="638175" cy="495300"/>
        </a:xfrm>
        <a:prstGeom prst="rect">
          <a:avLst/>
        </a:prstGeom>
        <a:noFill/>
      </xdr:spPr>
    </xdr:pic>
    <xdr:clientData/>
  </xdr:twoCellAnchor>
  <xdr:twoCellAnchor>
    <xdr:from>
      <xdr:col>0</xdr:col>
      <xdr:colOff>0</xdr:colOff>
      <xdr:row>1450</xdr:row>
      <xdr:rowOff>190499</xdr:rowOff>
    </xdr:from>
    <xdr:to>
      <xdr:col>10</xdr:col>
      <xdr:colOff>910336</xdr:colOff>
      <xdr:row>1451</xdr:row>
      <xdr:rowOff>158690</xdr:rowOff>
    </xdr:to>
    <xdr:pic>
      <xdr:nvPicPr>
        <xdr:cNvPr id="34" name="Picture 1" descr="BD21448_">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79406349"/>
          <a:ext cx="12549886" cy="158691"/>
        </a:xfrm>
        <a:prstGeom prst="rect">
          <a:avLst/>
        </a:prstGeom>
        <a:noFill/>
      </xdr:spPr>
    </xdr:pic>
    <xdr:clientData/>
  </xdr:twoCellAnchor>
  <xdr:twoCellAnchor>
    <xdr:from>
      <xdr:col>0</xdr:col>
      <xdr:colOff>0</xdr:colOff>
      <xdr:row>899</xdr:row>
      <xdr:rowOff>0</xdr:rowOff>
    </xdr:from>
    <xdr:to>
      <xdr:col>10</xdr:col>
      <xdr:colOff>926211</xdr:colOff>
      <xdr:row>899</xdr:row>
      <xdr:rowOff>138043</xdr:rowOff>
    </xdr:to>
    <xdr:pic>
      <xdr:nvPicPr>
        <xdr:cNvPr id="35" name="Picture 8" descr="BD21448_">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67020875"/>
          <a:ext cx="12565761" cy="138043"/>
        </a:xfrm>
        <a:prstGeom prst="rect">
          <a:avLst/>
        </a:prstGeom>
        <a:noFill/>
      </xdr:spPr>
    </xdr:pic>
    <xdr:clientData/>
  </xdr:twoCellAnchor>
  <xdr:twoCellAnchor>
    <xdr:from>
      <xdr:col>0</xdr:col>
      <xdr:colOff>0</xdr:colOff>
      <xdr:row>52</xdr:row>
      <xdr:rowOff>0</xdr:rowOff>
    </xdr:from>
    <xdr:to>
      <xdr:col>10</xdr:col>
      <xdr:colOff>910590</xdr:colOff>
      <xdr:row>52</xdr:row>
      <xdr:rowOff>116844</xdr:rowOff>
    </xdr:to>
    <xdr:pic>
      <xdr:nvPicPr>
        <xdr:cNvPr id="38" name="Picture 1" descr="BD21448_">
          <a:extLst>
            <a:ext uri="{FF2B5EF4-FFF2-40B4-BE49-F238E27FC236}">
              <a16:creationId xmlns:a16="http://schemas.microsoft.com/office/drawing/2014/main" id="{00000000-0008-0000-05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0801350"/>
          <a:ext cx="11064240" cy="116844"/>
        </a:xfrm>
        <a:prstGeom prst="rect">
          <a:avLst/>
        </a:prstGeom>
        <a:noFill/>
      </xdr:spPr>
    </xdr:pic>
    <xdr:clientData/>
  </xdr:twoCellAnchor>
  <xdr:twoCellAnchor>
    <xdr:from>
      <xdr:col>0</xdr:col>
      <xdr:colOff>0</xdr:colOff>
      <xdr:row>1378</xdr:row>
      <xdr:rowOff>203199</xdr:rowOff>
    </xdr:from>
    <xdr:to>
      <xdr:col>10</xdr:col>
      <xdr:colOff>910336</xdr:colOff>
      <xdr:row>1379</xdr:row>
      <xdr:rowOff>158693</xdr:rowOff>
    </xdr:to>
    <xdr:pic>
      <xdr:nvPicPr>
        <xdr:cNvPr id="41" name="Picture 6" descr="BD21448_">
          <a:extLst>
            <a:ext uri="{FF2B5EF4-FFF2-40B4-BE49-F238E27FC236}">
              <a16:creationId xmlns:a16="http://schemas.microsoft.com/office/drawing/2014/main" id="{00000000-0008-0000-0500-00002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78028399"/>
          <a:ext cx="11832336" cy="158694"/>
        </a:xfrm>
        <a:prstGeom prst="rect">
          <a:avLst/>
        </a:prstGeom>
        <a:noFill/>
      </xdr:spPr>
    </xdr:pic>
    <xdr:clientData/>
  </xdr:twoCellAnchor>
  <xdr:twoCellAnchor>
    <xdr:from>
      <xdr:col>0</xdr:col>
      <xdr:colOff>0</xdr:colOff>
      <xdr:row>110</xdr:row>
      <xdr:rowOff>0</xdr:rowOff>
    </xdr:from>
    <xdr:to>
      <xdr:col>10</xdr:col>
      <xdr:colOff>910590</xdr:colOff>
      <xdr:row>110</xdr:row>
      <xdr:rowOff>114664</xdr:rowOff>
    </xdr:to>
    <xdr:pic>
      <xdr:nvPicPr>
        <xdr:cNvPr id="40" name="Picture 1" descr="BD21448_">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2860000"/>
          <a:ext cx="11064240" cy="114664"/>
        </a:xfrm>
        <a:prstGeom prst="rect">
          <a:avLst/>
        </a:prstGeom>
        <a:noFill/>
      </xdr:spPr>
    </xdr:pic>
    <xdr:clientData/>
  </xdr:twoCellAnchor>
  <xdr:twoCellAnchor>
    <xdr:from>
      <xdr:col>0</xdr:col>
      <xdr:colOff>0</xdr:colOff>
      <xdr:row>427</xdr:row>
      <xdr:rowOff>0</xdr:rowOff>
    </xdr:from>
    <xdr:to>
      <xdr:col>10</xdr:col>
      <xdr:colOff>926211</xdr:colOff>
      <xdr:row>427</xdr:row>
      <xdr:rowOff>117106</xdr:rowOff>
    </xdr:to>
    <xdr:pic>
      <xdr:nvPicPr>
        <xdr:cNvPr id="43" name="Picture 6" descr="BD21448_">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2276950"/>
          <a:ext cx="11832336" cy="117106"/>
        </a:xfrm>
        <a:prstGeom prst="rect">
          <a:avLst/>
        </a:prstGeom>
        <a:noFill/>
      </xdr:spPr>
    </xdr:pic>
    <xdr:clientData/>
  </xdr:twoCellAnchor>
  <xdr:twoCellAnchor>
    <xdr:from>
      <xdr:col>0</xdr:col>
      <xdr:colOff>0</xdr:colOff>
      <xdr:row>394</xdr:row>
      <xdr:rowOff>0</xdr:rowOff>
    </xdr:from>
    <xdr:to>
      <xdr:col>9</xdr:col>
      <xdr:colOff>152400</xdr:colOff>
      <xdr:row>394</xdr:row>
      <xdr:rowOff>95250</xdr:rowOff>
    </xdr:to>
    <xdr:pic>
      <xdr:nvPicPr>
        <xdr:cNvPr id="44" name="Picture 6" descr="BD21448_">
          <a:extLst>
            <a:ext uri="{FF2B5EF4-FFF2-40B4-BE49-F238E27FC236}">
              <a16:creationId xmlns:a16="http://schemas.microsoft.com/office/drawing/2014/main" id="{00000000-0008-0000-0500-00002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6057125"/>
          <a:ext cx="9058275" cy="95250"/>
        </a:xfrm>
        <a:prstGeom prst="rect">
          <a:avLst/>
        </a:prstGeom>
        <a:noFill/>
      </xdr:spPr>
    </xdr:pic>
    <xdr:clientData/>
  </xdr:twoCellAnchor>
  <xdr:twoCellAnchor>
    <xdr:from>
      <xdr:col>0</xdr:col>
      <xdr:colOff>0</xdr:colOff>
      <xdr:row>477</xdr:row>
      <xdr:rowOff>190499</xdr:rowOff>
    </xdr:from>
    <xdr:to>
      <xdr:col>10</xdr:col>
      <xdr:colOff>926211</xdr:colOff>
      <xdr:row>478</xdr:row>
      <xdr:rowOff>134195</xdr:rowOff>
    </xdr:to>
    <xdr:pic>
      <xdr:nvPicPr>
        <xdr:cNvPr id="45" name="Picture 4" descr="BD21448_">
          <a:extLst>
            <a:ext uri="{FF2B5EF4-FFF2-40B4-BE49-F238E27FC236}">
              <a16:creationId xmlns:a16="http://schemas.microsoft.com/office/drawing/2014/main" id="{00000000-0008-0000-0500-00002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1620974"/>
          <a:ext cx="11832336" cy="134196"/>
        </a:xfrm>
        <a:prstGeom prst="rect">
          <a:avLst/>
        </a:prstGeom>
        <a:noFill/>
      </xdr:spPr>
    </xdr:pic>
    <xdr:clientData/>
  </xdr:twoCellAnchor>
  <xdr:twoCellAnchor>
    <xdr:from>
      <xdr:col>0</xdr:col>
      <xdr:colOff>0</xdr:colOff>
      <xdr:row>394</xdr:row>
      <xdr:rowOff>0</xdr:rowOff>
    </xdr:from>
    <xdr:to>
      <xdr:col>10</xdr:col>
      <xdr:colOff>926211</xdr:colOff>
      <xdr:row>394</xdr:row>
      <xdr:rowOff>117106</xdr:rowOff>
    </xdr:to>
    <xdr:pic>
      <xdr:nvPicPr>
        <xdr:cNvPr id="47" name="Picture 6" descr="BD21448_">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5752325"/>
          <a:ext cx="11832336" cy="117106"/>
        </a:xfrm>
        <a:prstGeom prst="rect">
          <a:avLst/>
        </a:prstGeom>
        <a:noFill/>
      </xdr:spPr>
    </xdr:pic>
    <xdr:clientData/>
  </xdr:twoCellAnchor>
  <xdr:twoCellAnchor>
    <xdr:from>
      <xdr:col>0</xdr:col>
      <xdr:colOff>0</xdr:colOff>
      <xdr:row>411</xdr:row>
      <xdr:rowOff>0</xdr:rowOff>
    </xdr:from>
    <xdr:to>
      <xdr:col>10</xdr:col>
      <xdr:colOff>926211</xdr:colOff>
      <xdr:row>411</xdr:row>
      <xdr:rowOff>117106</xdr:rowOff>
    </xdr:to>
    <xdr:pic>
      <xdr:nvPicPr>
        <xdr:cNvPr id="48" name="Picture 6" descr="BD21448_">
          <a:extLst>
            <a:ext uri="{FF2B5EF4-FFF2-40B4-BE49-F238E27FC236}">
              <a16:creationId xmlns:a16="http://schemas.microsoft.com/office/drawing/2014/main" id="{00000000-0008-0000-0500-00003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9133700"/>
          <a:ext cx="11832336" cy="117106"/>
        </a:xfrm>
        <a:prstGeom prst="rect">
          <a:avLst/>
        </a:prstGeom>
        <a:noFill/>
      </xdr:spPr>
    </xdr:pic>
    <xdr:clientData/>
  </xdr:twoCellAnchor>
  <xdr:twoCellAnchor>
    <xdr:from>
      <xdr:col>0</xdr:col>
      <xdr:colOff>0</xdr:colOff>
      <xdr:row>512</xdr:row>
      <xdr:rowOff>0</xdr:rowOff>
    </xdr:from>
    <xdr:to>
      <xdr:col>10</xdr:col>
      <xdr:colOff>926211</xdr:colOff>
      <xdr:row>512</xdr:row>
      <xdr:rowOff>117106</xdr:rowOff>
    </xdr:to>
    <xdr:pic>
      <xdr:nvPicPr>
        <xdr:cNvPr id="50" name="Picture 6" descr="BD21448_">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8488500"/>
          <a:ext cx="11832336" cy="117106"/>
        </a:xfrm>
        <a:prstGeom prst="rect">
          <a:avLst/>
        </a:prstGeom>
        <a:noFill/>
      </xdr:spPr>
    </xdr:pic>
    <xdr:clientData/>
  </xdr:twoCellAnchor>
  <xdr:twoCellAnchor>
    <xdr:from>
      <xdr:col>0</xdr:col>
      <xdr:colOff>0</xdr:colOff>
      <xdr:row>425</xdr:row>
      <xdr:rowOff>0</xdr:rowOff>
    </xdr:from>
    <xdr:to>
      <xdr:col>10</xdr:col>
      <xdr:colOff>926211</xdr:colOff>
      <xdr:row>425</xdr:row>
      <xdr:rowOff>117106</xdr:rowOff>
    </xdr:to>
    <xdr:pic>
      <xdr:nvPicPr>
        <xdr:cNvPr id="51" name="Picture 6" descr="BD21448_">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1705450"/>
          <a:ext cx="11832336" cy="117106"/>
        </a:xfrm>
        <a:prstGeom prst="rect">
          <a:avLst/>
        </a:prstGeom>
        <a:noFill/>
      </xdr:spPr>
    </xdr:pic>
    <xdr:clientData/>
  </xdr:twoCellAnchor>
  <xdr:twoCellAnchor>
    <xdr:from>
      <xdr:col>0</xdr:col>
      <xdr:colOff>0</xdr:colOff>
      <xdr:row>340</xdr:row>
      <xdr:rowOff>0</xdr:rowOff>
    </xdr:from>
    <xdr:to>
      <xdr:col>10</xdr:col>
      <xdr:colOff>926211</xdr:colOff>
      <xdr:row>340</xdr:row>
      <xdr:rowOff>117106</xdr:rowOff>
    </xdr:to>
    <xdr:pic>
      <xdr:nvPicPr>
        <xdr:cNvPr id="52" name="Picture 6" descr="BD21448_">
          <a:extLst>
            <a:ext uri="{FF2B5EF4-FFF2-40B4-BE49-F238E27FC236}">
              <a16:creationId xmlns:a16="http://schemas.microsoft.com/office/drawing/2014/main" id="{00000000-0008-0000-0500-00003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5198625"/>
          <a:ext cx="11832336" cy="117106"/>
        </a:xfrm>
        <a:prstGeom prst="rect">
          <a:avLst/>
        </a:prstGeom>
        <a:noFill/>
      </xdr:spPr>
    </xdr:pic>
    <xdr:clientData/>
  </xdr:twoCellAnchor>
  <xdr:twoCellAnchor>
    <xdr:from>
      <xdr:col>0</xdr:col>
      <xdr:colOff>0</xdr:colOff>
      <xdr:row>255</xdr:row>
      <xdr:rowOff>0</xdr:rowOff>
    </xdr:from>
    <xdr:to>
      <xdr:col>10</xdr:col>
      <xdr:colOff>910590</xdr:colOff>
      <xdr:row>255</xdr:row>
      <xdr:rowOff>116598</xdr:rowOff>
    </xdr:to>
    <xdr:pic>
      <xdr:nvPicPr>
        <xdr:cNvPr id="53" name="Picture 6" descr="BD21448_">
          <a:extLst>
            <a:ext uri="{FF2B5EF4-FFF2-40B4-BE49-F238E27FC236}">
              <a16:creationId xmlns:a16="http://schemas.microsoft.com/office/drawing/2014/main" id="{00000000-0008-0000-0500-00003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0749200"/>
          <a:ext cx="11064240" cy="116598"/>
        </a:xfrm>
        <a:prstGeom prst="rect">
          <a:avLst/>
        </a:prstGeom>
        <a:noFill/>
      </xdr:spPr>
    </xdr:pic>
    <xdr:clientData/>
  </xdr:twoCellAnchor>
  <xdr:twoCellAnchor>
    <xdr:from>
      <xdr:col>0</xdr:col>
      <xdr:colOff>0</xdr:colOff>
      <xdr:row>845</xdr:row>
      <xdr:rowOff>0</xdr:rowOff>
    </xdr:from>
    <xdr:to>
      <xdr:col>10</xdr:col>
      <xdr:colOff>926211</xdr:colOff>
      <xdr:row>845</xdr:row>
      <xdr:rowOff>138043</xdr:rowOff>
    </xdr:to>
    <xdr:pic>
      <xdr:nvPicPr>
        <xdr:cNvPr id="58" name="Picture 9" descr="BD21448_">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54581225"/>
          <a:ext cx="11832336" cy="138043"/>
        </a:xfrm>
        <a:prstGeom prst="rect">
          <a:avLst/>
        </a:prstGeom>
        <a:noFill/>
      </xdr:spPr>
    </xdr:pic>
    <xdr:clientData/>
  </xdr:twoCellAnchor>
  <xdr:twoCellAnchor>
    <xdr:from>
      <xdr:col>0</xdr:col>
      <xdr:colOff>0</xdr:colOff>
      <xdr:row>169</xdr:row>
      <xdr:rowOff>0</xdr:rowOff>
    </xdr:from>
    <xdr:to>
      <xdr:col>10</xdr:col>
      <xdr:colOff>910590</xdr:colOff>
      <xdr:row>169</xdr:row>
      <xdr:rowOff>114664</xdr:rowOff>
    </xdr:to>
    <xdr:pic>
      <xdr:nvPicPr>
        <xdr:cNvPr id="49" name="Picture 1" descr="BD21448_">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3432750"/>
          <a:ext cx="11064240" cy="114664"/>
        </a:xfrm>
        <a:prstGeom prst="rect">
          <a:avLst/>
        </a:prstGeom>
        <a:noFill/>
      </xdr:spPr>
    </xdr:pic>
    <xdr:clientData/>
  </xdr:twoCellAnchor>
  <xdr:twoCellAnchor>
    <xdr:from>
      <xdr:col>0</xdr:col>
      <xdr:colOff>0</xdr:colOff>
      <xdr:row>171</xdr:row>
      <xdr:rowOff>0</xdr:rowOff>
    </xdr:from>
    <xdr:to>
      <xdr:col>10</xdr:col>
      <xdr:colOff>910590</xdr:colOff>
      <xdr:row>171</xdr:row>
      <xdr:rowOff>114664</xdr:rowOff>
    </xdr:to>
    <xdr:pic>
      <xdr:nvPicPr>
        <xdr:cNvPr id="59" name="Picture 2" descr="BD21448_">
          <a:extLst>
            <a:ext uri="{FF2B5EF4-FFF2-40B4-BE49-F238E27FC236}">
              <a16:creationId xmlns:a16="http://schemas.microsoft.com/office/drawing/2014/main" id="{00000000-0008-0000-0500-00003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4251900"/>
          <a:ext cx="11064240" cy="114664"/>
        </a:xfrm>
        <a:prstGeom prst="rect">
          <a:avLst/>
        </a:prstGeom>
        <a:noFill/>
      </xdr:spPr>
    </xdr:pic>
    <xdr:clientData/>
  </xdr:twoCellAnchor>
  <xdr:twoCellAnchor>
    <xdr:from>
      <xdr:col>0</xdr:col>
      <xdr:colOff>0</xdr:colOff>
      <xdr:row>192</xdr:row>
      <xdr:rowOff>0</xdr:rowOff>
    </xdr:from>
    <xdr:to>
      <xdr:col>10</xdr:col>
      <xdr:colOff>910590</xdr:colOff>
      <xdr:row>192</xdr:row>
      <xdr:rowOff>114664</xdr:rowOff>
    </xdr:to>
    <xdr:pic>
      <xdr:nvPicPr>
        <xdr:cNvPr id="60" name="Picture 2" descr="BD21448_">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423850"/>
          <a:ext cx="11064240" cy="114664"/>
        </a:xfrm>
        <a:prstGeom prst="rect">
          <a:avLst/>
        </a:prstGeom>
        <a:noFill/>
      </xdr:spPr>
    </xdr:pic>
    <xdr:clientData/>
  </xdr:twoCellAnchor>
  <xdr:twoCellAnchor>
    <xdr:from>
      <xdr:col>0</xdr:col>
      <xdr:colOff>0</xdr:colOff>
      <xdr:row>491</xdr:row>
      <xdr:rowOff>57150</xdr:rowOff>
    </xdr:from>
    <xdr:to>
      <xdr:col>10</xdr:col>
      <xdr:colOff>926211</xdr:colOff>
      <xdr:row>491</xdr:row>
      <xdr:rowOff>174256</xdr:rowOff>
    </xdr:to>
    <xdr:pic>
      <xdr:nvPicPr>
        <xdr:cNvPr id="46" name="Picture 6" descr="BD21448_">
          <a:extLst>
            <a:ext uri="{FF2B5EF4-FFF2-40B4-BE49-F238E27FC236}">
              <a16:creationId xmlns:a16="http://schemas.microsoft.com/office/drawing/2014/main" id="{00000000-0008-0000-05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6212025"/>
          <a:ext cx="12565761" cy="117106"/>
        </a:xfrm>
        <a:prstGeom prst="rect">
          <a:avLst/>
        </a:prstGeom>
        <a:noFill/>
      </xdr:spPr>
    </xdr:pic>
    <xdr:clientData/>
  </xdr:twoCellAnchor>
  <xdr:twoCellAnchor>
    <xdr:from>
      <xdr:col>0</xdr:col>
      <xdr:colOff>0</xdr:colOff>
      <xdr:row>818</xdr:row>
      <xdr:rowOff>0</xdr:rowOff>
    </xdr:from>
    <xdr:to>
      <xdr:col>10</xdr:col>
      <xdr:colOff>926211</xdr:colOff>
      <xdr:row>818</xdr:row>
      <xdr:rowOff>134196</xdr:rowOff>
    </xdr:to>
    <xdr:pic>
      <xdr:nvPicPr>
        <xdr:cNvPr id="62" name="Picture 3" descr="BD21448_">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49437725"/>
          <a:ext cx="11832336" cy="134196"/>
        </a:xfrm>
        <a:prstGeom prst="rect">
          <a:avLst/>
        </a:prstGeom>
        <a:noFill/>
      </xdr:spPr>
    </xdr:pic>
    <xdr:clientData/>
  </xdr:twoCellAnchor>
  <xdr:twoCellAnchor>
    <xdr:from>
      <xdr:col>0</xdr:col>
      <xdr:colOff>0</xdr:colOff>
      <xdr:row>816</xdr:row>
      <xdr:rowOff>0</xdr:rowOff>
    </xdr:from>
    <xdr:to>
      <xdr:col>10</xdr:col>
      <xdr:colOff>926211</xdr:colOff>
      <xdr:row>816</xdr:row>
      <xdr:rowOff>134196</xdr:rowOff>
    </xdr:to>
    <xdr:pic>
      <xdr:nvPicPr>
        <xdr:cNvPr id="63" name="Picture 3" descr="BD21448_">
          <a:extLst>
            <a:ext uri="{FF2B5EF4-FFF2-40B4-BE49-F238E27FC236}">
              <a16:creationId xmlns:a16="http://schemas.microsoft.com/office/drawing/2014/main" id="{00000000-0008-0000-0500-00003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48866225"/>
          <a:ext cx="11832336" cy="134196"/>
        </a:xfrm>
        <a:prstGeom prst="rect">
          <a:avLst/>
        </a:prstGeom>
        <a:noFill/>
      </xdr:spPr>
    </xdr:pic>
    <xdr:clientData/>
  </xdr:twoCellAnchor>
  <xdr:twoCellAnchor>
    <xdr:from>
      <xdr:col>0</xdr:col>
      <xdr:colOff>0</xdr:colOff>
      <xdr:row>795</xdr:row>
      <xdr:rowOff>63500</xdr:rowOff>
    </xdr:from>
    <xdr:to>
      <xdr:col>10</xdr:col>
      <xdr:colOff>926211</xdr:colOff>
      <xdr:row>796</xdr:row>
      <xdr:rowOff>7196</xdr:rowOff>
    </xdr:to>
    <xdr:pic>
      <xdr:nvPicPr>
        <xdr:cNvPr id="64" name="Picture 3" descr="BD21448_">
          <a:extLst>
            <a:ext uri="{FF2B5EF4-FFF2-40B4-BE49-F238E27FC236}">
              <a16:creationId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44481550"/>
          <a:ext cx="11832336" cy="134196"/>
        </a:xfrm>
        <a:prstGeom prst="rect">
          <a:avLst/>
        </a:prstGeom>
        <a:noFill/>
      </xdr:spPr>
    </xdr:pic>
    <xdr:clientData/>
  </xdr:twoCellAnchor>
  <xdr:twoCellAnchor>
    <xdr:from>
      <xdr:col>0</xdr:col>
      <xdr:colOff>0</xdr:colOff>
      <xdr:row>800</xdr:row>
      <xdr:rowOff>63500</xdr:rowOff>
    </xdr:from>
    <xdr:to>
      <xdr:col>10</xdr:col>
      <xdr:colOff>928878</xdr:colOff>
      <xdr:row>801</xdr:row>
      <xdr:rowOff>7274</xdr:rowOff>
    </xdr:to>
    <xdr:pic>
      <xdr:nvPicPr>
        <xdr:cNvPr id="67" name="Picture 3" descr="BD21448_">
          <a:extLst>
            <a:ext uri="{FF2B5EF4-FFF2-40B4-BE49-F238E27FC236}">
              <a16:creationId xmlns:a16="http://schemas.microsoft.com/office/drawing/2014/main" id="{00000000-0008-0000-0500-00004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47653375"/>
          <a:ext cx="11082528" cy="324774"/>
        </a:xfrm>
        <a:prstGeom prst="rect">
          <a:avLst/>
        </a:prstGeom>
        <a:noFill/>
      </xdr:spPr>
    </xdr:pic>
    <xdr:clientData/>
  </xdr:twoCellAnchor>
  <xdr:twoCellAnchor>
    <xdr:from>
      <xdr:col>0</xdr:col>
      <xdr:colOff>0</xdr:colOff>
      <xdr:row>1224</xdr:row>
      <xdr:rowOff>0</xdr:rowOff>
    </xdr:from>
    <xdr:to>
      <xdr:col>10</xdr:col>
      <xdr:colOff>910336</xdr:colOff>
      <xdr:row>1224</xdr:row>
      <xdr:rowOff>137807</xdr:rowOff>
    </xdr:to>
    <xdr:pic>
      <xdr:nvPicPr>
        <xdr:cNvPr id="73" name="Picture 9" descr="BD21448_">
          <a:extLst>
            <a:ext uri="{FF2B5EF4-FFF2-40B4-BE49-F238E27FC236}">
              <a16:creationId xmlns:a16="http://schemas.microsoft.com/office/drawing/2014/main" id="{00000000-0008-0000-0500-00004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33768900"/>
          <a:ext cx="11832336" cy="137807"/>
        </a:xfrm>
        <a:prstGeom prst="rect">
          <a:avLst/>
        </a:prstGeom>
        <a:noFill/>
      </xdr:spPr>
    </xdr:pic>
    <xdr:clientData/>
  </xdr:twoCellAnchor>
  <xdr:twoCellAnchor>
    <xdr:from>
      <xdr:col>0</xdr:col>
      <xdr:colOff>0</xdr:colOff>
      <xdr:row>1231</xdr:row>
      <xdr:rowOff>0</xdr:rowOff>
    </xdr:from>
    <xdr:to>
      <xdr:col>10</xdr:col>
      <xdr:colOff>910336</xdr:colOff>
      <xdr:row>1231</xdr:row>
      <xdr:rowOff>137807</xdr:rowOff>
    </xdr:to>
    <xdr:pic>
      <xdr:nvPicPr>
        <xdr:cNvPr id="74" name="Picture 9" descr="BD21448_">
          <a:extLst>
            <a:ext uri="{FF2B5EF4-FFF2-40B4-BE49-F238E27FC236}">
              <a16:creationId xmlns:a16="http://schemas.microsoft.com/office/drawing/2014/main" id="{00000000-0008-0000-0500-00004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45021100"/>
          <a:ext cx="11832336" cy="137807"/>
        </a:xfrm>
        <a:prstGeom prst="rect">
          <a:avLst/>
        </a:prstGeom>
        <a:noFill/>
      </xdr:spPr>
    </xdr:pic>
    <xdr:clientData/>
  </xdr:twoCellAnchor>
  <xdr:twoCellAnchor>
    <xdr:from>
      <xdr:col>0</xdr:col>
      <xdr:colOff>0</xdr:colOff>
      <xdr:row>1296</xdr:row>
      <xdr:rowOff>0</xdr:rowOff>
    </xdr:from>
    <xdr:to>
      <xdr:col>10</xdr:col>
      <xdr:colOff>910336</xdr:colOff>
      <xdr:row>1296</xdr:row>
      <xdr:rowOff>136750</xdr:rowOff>
    </xdr:to>
    <xdr:pic>
      <xdr:nvPicPr>
        <xdr:cNvPr id="77" name="Picture 9" descr="BD21448_">
          <a:extLst>
            <a:ext uri="{FF2B5EF4-FFF2-40B4-BE49-F238E27FC236}">
              <a16:creationId xmlns:a16="http://schemas.microsoft.com/office/drawing/2014/main" id="{00000000-0008-0000-0500-00004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67157200"/>
          <a:ext cx="11832336" cy="136750"/>
        </a:xfrm>
        <a:prstGeom prst="rect">
          <a:avLst/>
        </a:prstGeom>
        <a:noFill/>
      </xdr:spPr>
    </xdr:pic>
    <xdr:clientData/>
  </xdr:twoCellAnchor>
  <xdr:twoCellAnchor>
    <xdr:from>
      <xdr:col>0</xdr:col>
      <xdr:colOff>0</xdr:colOff>
      <xdr:row>1382</xdr:row>
      <xdr:rowOff>0</xdr:rowOff>
    </xdr:from>
    <xdr:to>
      <xdr:col>10</xdr:col>
      <xdr:colOff>910336</xdr:colOff>
      <xdr:row>1382</xdr:row>
      <xdr:rowOff>158693</xdr:rowOff>
    </xdr:to>
    <xdr:pic>
      <xdr:nvPicPr>
        <xdr:cNvPr id="78" name="Picture 6" descr="BD21448_">
          <a:extLst>
            <a:ext uri="{FF2B5EF4-FFF2-40B4-BE49-F238E27FC236}">
              <a16:creationId xmlns:a16="http://schemas.microsoft.com/office/drawing/2014/main" id="{00000000-0008-0000-0500-00004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81266899"/>
          <a:ext cx="11832336" cy="158694"/>
        </a:xfrm>
        <a:prstGeom prst="rect">
          <a:avLst/>
        </a:prstGeom>
        <a:noFill/>
      </xdr:spPr>
    </xdr:pic>
    <xdr:clientData/>
  </xdr:twoCellAnchor>
  <xdr:twoCellAnchor>
    <xdr:from>
      <xdr:col>0</xdr:col>
      <xdr:colOff>0</xdr:colOff>
      <xdr:row>860</xdr:row>
      <xdr:rowOff>0</xdr:rowOff>
    </xdr:from>
    <xdr:to>
      <xdr:col>10</xdr:col>
      <xdr:colOff>910336</xdr:colOff>
      <xdr:row>860</xdr:row>
      <xdr:rowOff>137800</xdr:rowOff>
    </xdr:to>
    <xdr:pic>
      <xdr:nvPicPr>
        <xdr:cNvPr id="66" name="Picture 8" descr="BD21448_">
          <a:extLst>
            <a:ext uri="{FF2B5EF4-FFF2-40B4-BE49-F238E27FC236}">
              <a16:creationId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64096700"/>
          <a:ext cx="11816461" cy="137800"/>
        </a:xfrm>
        <a:prstGeom prst="rect">
          <a:avLst/>
        </a:prstGeom>
        <a:noFill/>
      </xdr:spPr>
    </xdr:pic>
    <xdr:clientData/>
  </xdr:twoCellAnchor>
  <xdr:twoCellAnchor>
    <xdr:from>
      <xdr:col>1</xdr:col>
      <xdr:colOff>95250</xdr:colOff>
      <xdr:row>1441</xdr:row>
      <xdr:rowOff>114300</xdr:rowOff>
    </xdr:from>
    <xdr:to>
      <xdr:col>1</xdr:col>
      <xdr:colOff>733425</xdr:colOff>
      <xdr:row>1444</xdr:row>
      <xdr:rowOff>38100</xdr:rowOff>
    </xdr:to>
    <xdr:pic>
      <xdr:nvPicPr>
        <xdr:cNvPr id="70" name="Picture 7">
          <a:extLst>
            <a:ext uri="{FF2B5EF4-FFF2-40B4-BE49-F238E27FC236}">
              <a16:creationId xmlns:a16="http://schemas.microsoft.com/office/drawing/2014/main" id="{00000000-0008-0000-0500-00004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04875" y="277615650"/>
          <a:ext cx="638175" cy="495300"/>
        </a:xfrm>
        <a:prstGeom prst="rect">
          <a:avLst/>
        </a:prstGeom>
        <a:noFill/>
      </xdr:spPr>
    </xdr:pic>
    <xdr:clientData/>
  </xdr:twoCellAnchor>
  <xdr:twoCellAnchor>
    <xdr:from>
      <xdr:col>0</xdr:col>
      <xdr:colOff>0</xdr:colOff>
      <xdr:row>1051</xdr:row>
      <xdr:rowOff>0</xdr:rowOff>
    </xdr:from>
    <xdr:to>
      <xdr:col>10</xdr:col>
      <xdr:colOff>910336</xdr:colOff>
      <xdr:row>1051</xdr:row>
      <xdr:rowOff>137800</xdr:rowOff>
    </xdr:to>
    <xdr:pic>
      <xdr:nvPicPr>
        <xdr:cNvPr id="65" name="Picture 10" descr="BD21448_">
          <a:extLst>
            <a:ext uri="{FF2B5EF4-FFF2-40B4-BE49-F238E27FC236}">
              <a16:creationId xmlns:a16="http://schemas.microsoft.com/office/drawing/2014/main" id="{00000000-0008-0000-0500-00004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84346850"/>
          <a:ext cx="11063986" cy="137800"/>
        </a:xfrm>
        <a:prstGeom prst="rect">
          <a:avLst/>
        </a:prstGeom>
        <a:noFill/>
      </xdr:spPr>
    </xdr:pic>
    <xdr:clientData/>
  </xdr:twoCellAnchor>
  <xdr:twoCellAnchor>
    <xdr:from>
      <xdr:col>0</xdr:col>
      <xdr:colOff>0</xdr:colOff>
      <xdr:row>1054</xdr:row>
      <xdr:rowOff>0</xdr:rowOff>
    </xdr:from>
    <xdr:to>
      <xdr:col>10</xdr:col>
      <xdr:colOff>910336</xdr:colOff>
      <xdr:row>1054</xdr:row>
      <xdr:rowOff>137800</xdr:rowOff>
    </xdr:to>
    <xdr:pic>
      <xdr:nvPicPr>
        <xdr:cNvPr id="69" name="Picture 9" descr="BD21448_">
          <a:extLst>
            <a:ext uri="{FF2B5EF4-FFF2-40B4-BE49-F238E27FC236}">
              <a16:creationId xmlns:a16="http://schemas.microsoft.com/office/drawing/2014/main" id="{00000000-0008-0000-0500-00004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84918350"/>
          <a:ext cx="11063986" cy="137800"/>
        </a:xfrm>
        <a:prstGeom prst="rect">
          <a:avLst/>
        </a:prstGeom>
        <a:noFill/>
      </xdr:spPr>
    </xdr:pic>
    <xdr:clientData/>
  </xdr:twoCellAnchor>
  <xdr:twoCellAnchor>
    <xdr:from>
      <xdr:col>0</xdr:col>
      <xdr:colOff>0</xdr:colOff>
      <xdr:row>1271</xdr:row>
      <xdr:rowOff>190499</xdr:rowOff>
    </xdr:from>
    <xdr:to>
      <xdr:col>10</xdr:col>
      <xdr:colOff>910336</xdr:colOff>
      <xdr:row>1272</xdr:row>
      <xdr:rowOff>158693</xdr:rowOff>
    </xdr:to>
    <xdr:pic>
      <xdr:nvPicPr>
        <xdr:cNvPr id="72" name="Picture 6" descr="BD21448_">
          <a:extLst>
            <a:ext uri="{FF2B5EF4-FFF2-40B4-BE49-F238E27FC236}">
              <a16:creationId xmlns:a16="http://schemas.microsoft.com/office/drawing/2014/main" id="{00000000-0008-0000-0500-00004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59594349"/>
          <a:ext cx="11063986" cy="158694"/>
        </a:xfrm>
        <a:prstGeom prst="rect">
          <a:avLst/>
        </a:prstGeom>
        <a:noFill/>
      </xdr:spPr>
    </xdr:pic>
    <xdr:clientData/>
  </xdr:twoCellAnchor>
  <xdr:twoCellAnchor>
    <xdr:from>
      <xdr:col>0</xdr:col>
      <xdr:colOff>0</xdr:colOff>
      <xdr:row>1225</xdr:row>
      <xdr:rowOff>0</xdr:rowOff>
    </xdr:from>
    <xdr:to>
      <xdr:col>10</xdr:col>
      <xdr:colOff>910336</xdr:colOff>
      <xdr:row>1225</xdr:row>
      <xdr:rowOff>137807</xdr:rowOff>
    </xdr:to>
    <xdr:pic>
      <xdr:nvPicPr>
        <xdr:cNvPr id="80" name="Picture 9" descr="BD21448_">
          <a:extLst>
            <a:ext uri="{FF2B5EF4-FFF2-40B4-BE49-F238E27FC236}">
              <a16:creationId xmlns:a16="http://schemas.microsoft.com/office/drawing/2014/main" id="{00000000-0008-0000-0500-00005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36286675"/>
          <a:ext cx="11063986" cy="137807"/>
        </a:xfrm>
        <a:prstGeom prst="rect">
          <a:avLst/>
        </a:prstGeom>
        <a:noFill/>
      </xdr:spPr>
    </xdr:pic>
    <xdr:clientData/>
  </xdr:twoCellAnchor>
  <xdr:twoCellAnchor>
    <xdr:from>
      <xdr:col>0</xdr:col>
      <xdr:colOff>0</xdr:colOff>
      <xdr:row>1293</xdr:row>
      <xdr:rowOff>190499</xdr:rowOff>
    </xdr:from>
    <xdr:to>
      <xdr:col>10</xdr:col>
      <xdr:colOff>910336</xdr:colOff>
      <xdr:row>1294</xdr:row>
      <xdr:rowOff>158693</xdr:rowOff>
    </xdr:to>
    <xdr:pic>
      <xdr:nvPicPr>
        <xdr:cNvPr id="81" name="Picture 6" descr="BD21448_">
          <a:extLst>
            <a:ext uri="{FF2B5EF4-FFF2-40B4-BE49-F238E27FC236}">
              <a16:creationId xmlns:a16="http://schemas.microsoft.com/office/drawing/2014/main" id="{00000000-0008-0000-0500-00005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45859299"/>
          <a:ext cx="11063986" cy="158694"/>
        </a:xfrm>
        <a:prstGeom prst="rect">
          <a:avLst/>
        </a:prstGeom>
        <a:noFill/>
      </xdr:spPr>
    </xdr:pic>
    <xdr:clientData/>
  </xdr:twoCellAnchor>
  <xdr:twoCellAnchor>
    <xdr:from>
      <xdr:col>0</xdr:col>
      <xdr:colOff>0</xdr:colOff>
      <xdr:row>1176</xdr:row>
      <xdr:rowOff>123825</xdr:rowOff>
    </xdr:from>
    <xdr:to>
      <xdr:col>10</xdr:col>
      <xdr:colOff>910336</xdr:colOff>
      <xdr:row>1177</xdr:row>
      <xdr:rowOff>61600</xdr:rowOff>
    </xdr:to>
    <xdr:pic>
      <xdr:nvPicPr>
        <xdr:cNvPr id="82" name="Picture 9" descr="BD21448_">
          <a:extLst>
            <a:ext uri="{FF2B5EF4-FFF2-40B4-BE49-F238E27FC236}">
              <a16:creationId xmlns:a16="http://schemas.microsoft.com/office/drawing/2014/main" id="{00000000-0008-0000-0500-00005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21313375"/>
          <a:ext cx="12549886" cy="137800"/>
        </a:xfrm>
        <a:prstGeom prst="rect">
          <a:avLst/>
        </a:prstGeom>
        <a:noFill/>
      </xdr:spPr>
    </xdr:pic>
    <xdr:clientData/>
  </xdr:twoCellAnchor>
  <xdr:twoCellAnchor>
    <xdr:from>
      <xdr:col>0</xdr:col>
      <xdr:colOff>0</xdr:colOff>
      <xdr:row>582</xdr:row>
      <xdr:rowOff>0</xdr:rowOff>
    </xdr:from>
    <xdr:to>
      <xdr:col>10</xdr:col>
      <xdr:colOff>926211</xdr:colOff>
      <xdr:row>582</xdr:row>
      <xdr:rowOff>134196</xdr:rowOff>
    </xdr:to>
    <xdr:pic>
      <xdr:nvPicPr>
        <xdr:cNvPr id="68" name="Picture 4" descr="BD21448_">
          <a:extLst>
            <a:ext uri="{FF2B5EF4-FFF2-40B4-BE49-F238E27FC236}">
              <a16:creationId xmlns:a16="http://schemas.microsoft.com/office/drawing/2014/main" id="{00000000-0008-0000-0500-00004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21930583"/>
          <a:ext cx="11139128" cy="134196"/>
        </a:xfrm>
        <a:prstGeom prst="rect">
          <a:avLst/>
        </a:prstGeom>
        <a:noFill/>
      </xdr:spPr>
    </xdr:pic>
    <xdr:clientData/>
  </xdr:twoCellAnchor>
  <xdr:twoCellAnchor>
    <xdr:from>
      <xdr:col>0</xdr:col>
      <xdr:colOff>0</xdr:colOff>
      <xdr:row>584</xdr:row>
      <xdr:rowOff>0</xdr:rowOff>
    </xdr:from>
    <xdr:to>
      <xdr:col>10</xdr:col>
      <xdr:colOff>926211</xdr:colOff>
      <xdr:row>584</xdr:row>
      <xdr:rowOff>134196</xdr:rowOff>
    </xdr:to>
    <xdr:pic>
      <xdr:nvPicPr>
        <xdr:cNvPr id="71" name="Picture 4" descr="BD21448_">
          <a:extLst>
            <a:ext uri="{FF2B5EF4-FFF2-40B4-BE49-F238E27FC236}">
              <a16:creationId xmlns:a16="http://schemas.microsoft.com/office/drawing/2014/main" id="{00000000-0008-0000-0500-00004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22311583"/>
          <a:ext cx="11139128" cy="134196"/>
        </a:xfrm>
        <a:prstGeom prst="rect">
          <a:avLst/>
        </a:prstGeom>
        <a:noFill/>
      </xdr:spPr>
    </xdr:pic>
    <xdr:clientData/>
  </xdr:twoCellAnchor>
  <xdr:twoCellAnchor>
    <xdr:from>
      <xdr:col>0</xdr:col>
      <xdr:colOff>0</xdr:colOff>
      <xdr:row>672</xdr:row>
      <xdr:rowOff>0</xdr:rowOff>
    </xdr:from>
    <xdr:to>
      <xdr:col>10</xdr:col>
      <xdr:colOff>926211</xdr:colOff>
      <xdr:row>672</xdr:row>
      <xdr:rowOff>134196</xdr:rowOff>
    </xdr:to>
    <xdr:pic>
      <xdr:nvPicPr>
        <xdr:cNvPr id="76" name="Picture 3" descr="BD21448_">
          <a:extLst>
            <a:ext uri="{FF2B5EF4-FFF2-40B4-BE49-F238E27FC236}">
              <a16:creationId xmlns:a16="http://schemas.microsoft.com/office/drawing/2014/main" id="{00000000-0008-0000-0500-00004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39371917"/>
          <a:ext cx="11139128" cy="134196"/>
        </a:xfrm>
        <a:prstGeom prst="rect">
          <a:avLst/>
        </a:prstGeom>
        <a:noFill/>
      </xdr:spPr>
    </xdr:pic>
    <xdr:clientData/>
  </xdr:twoCellAnchor>
  <xdr:twoCellAnchor>
    <xdr:from>
      <xdr:col>0</xdr:col>
      <xdr:colOff>0</xdr:colOff>
      <xdr:row>669</xdr:row>
      <xdr:rowOff>0</xdr:rowOff>
    </xdr:from>
    <xdr:to>
      <xdr:col>10</xdr:col>
      <xdr:colOff>926211</xdr:colOff>
      <xdr:row>669</xdr:row>
      <xdr:rowOff>86571</xdr:rowOff>
    </xdr:to>
    <xdr:pic>
      <xdr:nvPicPr>
        <xdr:cNvPr id="79" name="Picture 3" descr="BD21448_">
          <a:extLst>
            <a:ext uri="{FF2B5EF4-FFF2-40B4-BE49-F238E27FC236}">
              <a16:creationId xmlns:a16="http://schemas.microsoft.com/office/drawing/2014/main" id="{00000000-0008-0000-0500-00004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38784542"/>
          <a:ext cx="11139128" cy="134196"/>
        </a:xfrm>
        <a:prstGeom prst="rect">
          <a:avLst/>
        </a:prstGeom>
        <a:noFill/>
      </xdr:spPr>
    </xdr:pic>
    <xdr:clientData/>
  </xdr:twoCellAnchor>
  <xdr:twoCellAnchor>
    <xdr:from>
      <xdr:col>0</xdr:col>
      <xdr:colOff>0</xdr:colOff>
      <xdr:row>756</xdr:row>
      <xdr:rowOff>0</xdr:rowOff>
    </xdr:from>
    <xdr:to>
      <xdr:col>10</xdr:col>
      <xdr:colOff>926211</xdr:colOff>
      <xdr:row>756</xdr:row>
      <xdr:rowOff>134196</xdr:rowOff>
    </xdr:to>
    <xdr:pic>
      <xdr:nvPicPr>
        <xdr:cNvPr id="83" name="Picture 4" descr="BD21448_">
          <a:extLst>
            <a:ext uri="{FF2B5EF4-FFF2-40B4-BE49-F238E27FC236}">
              <a16:creationId xmlns:a16="http://schemas.microsoft.com/office/drawing/2014/main" id="{00000000-0008-0000-0500-00005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12342083"/>
          <a:ext cx="11139128" cy="134196"/>
        </a:xfrm>
        <a:prstGeom prst="rect">
          <a:avLst/>
        </a:prstGeom>
        <a:noFill/>
      </xdr:spPr>
    </xdr:pic>
    <xdr:clientData/>
  </xdr:twoCellAnchor>
  <xdr:twoCellAnchor>
    <xdr:from>
      <xdr:col>0</xdr:col>
      <xdr:colOff>0</xdr:colOff>
      <xdr:row>758</xdr:row>
      <xdr:rowOff>0</xdr:rowOff>
    </xdr:from>
    <xdr:to>
      <xdr:col>10</xdr:col>
      <xdr:colOff>926211</xdr:colOff>
      <xdr:row>758</xdr:row>
      <xdr:rowOff>134196</xdr:rowOff>
    </xdr:to>
    <xdr:pic>
      <xdr:nvPicPr>
        <xdr:cNvPr id="84" name="Picture 4" descr="BD21448_">
          <a:extLst>
            <a:ext uri="{FF2B5EF4-FFF2-40B4-BE49-F238E27FC236}">
              <a16:creationId xmlns:a16="http://schemas.microsoft.com/office/drawing/2014/main" id="{00000000-0008-0000-0500-00005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12723083"/>
          <a:ext cx="11139128" cy="134196"/>
        </a:xfrm>
        <a:prstGeom prst="rect">
          <a:avLst/>
        </a:prstGeom>
        <a:noFill/>
      </xdr:spPr>
    </xdr:pic>
    <xdr:clientData/>
  </xdr:twoCellAnchor>
  <xdr:twoCellAnchor>
    <xdr:from>
      <xdr:col>3</xdr:col>
      <xdr:colOff>71437</xdr:colOff>
      <xdr:row>1369</xdr:row>
      <xdr:rowOff>63500</xdr:rowOff>
    </xdr:from>
    <xdr:to>
      <xdr:col>3</xdr:col>
      <xdr:colOff>614362</xdr:colOff>
      <xdr:row>1372</xdr:row>
      <xdr:rowOff>34925</xdr:rowOff>
    </xdr:to>
    <xdr:pic>
      <xdr:nvPicPr>
        <xdr:cNvPr id="4" name="Picture 3" descr="International Symbol of Access - Wikipedia">
          <a:extLst>
            <a:ext uri="{FF2B5EF4-FFF2-40B4-BE49-F238E27FC236}">
              <a16:creationId xmlns:a16="http://schemas.microsoft.com/office/drawing/2014/main" id="{E8B04EAB-9094-4887-86FF-389D2124BA6D}"/>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2254250" y="267311188"/>
          <a:ext cx="5429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7938</xdr:colOff>
      <xdr:row>1441</xdr:row>
      <xdr:rowOff>23812</xdr:rowOff>
    </xdr:from>
    <xdr:to>
      <xdr:col>3</xdr:col>
      <xdr:colOff>550863</xdr:colOff>
      <xdr:row>1443</xdr:row>
      <xdr:rowOff>185737</xdr:rowOff>
    </xdr:to>
    <xdr:pic>
      <xdr:nvPicPr>
        <xdr:cNvPr id="5" name="Picture 3" descr="International Symbol of Access - Wikipedia">
          <a:extLst>
            <a:ext uri="{FF2B5EF4-FFF2-40B4-BE49-F238E27FC236}">
              <a16:creationId xmlns:a16="http://schemas.microsoft.com/office/drawing/2014/main" id="{6B1C9197-322A-40EB-90B6-233B550AB36B}"/>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2190751" y="284099000"/>
          <a:ext cx="5429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gcc02.safelinks.protection.outlook.com/?url=https%3A%2F%2Fmtgis-portal.geo.census.gov%2Farcgis%2Fapps%2Fwebappviewer%2Findex.html%3Fid%3D585d0b7776e141b0ab93050eaf1517e7&amp;data=05%7C02%7CJohn.Blackwell%40arkansas.gov%7C3881e4182fb94f59b16e08dcfe8bf81c%7C5ec1d8f0cb624000b3278e63b0547048%7C0%7C0%7C638665124326959529%7CUnknown%7CTWFpbGZsb3d8eyJFbXB0eU1hcGkiOnRydWUsIlYiOiIwLjAuMDAwMCIsIlAiOiJXaW4zMiIsIkFOIjoiTWFpbCIsIldUIjoyfQ%3D%3D%7C0%7C%7C%7C&amp;sdata=R0POirL7qSjGHx1YF%2FfqdsAjKJkNmz%2FWmAhPuKXMq58%3D&amp;reserved=0" TargetMode="External"/><Relationship Id="rId7" Type="http://schemas.openxmlformats.org/officeDocument/2006/relationships/hyperlink" Target="https://gcc02.safelinks.protection.outlook.com/?url=https%3A%2F%2Fadfa.mitas.com%2FMitasWeb%2FWebPortal%2FPortalLogin.aspx%3Fmeqs%3Din0%252FLHV68FGJyaqEqT1wqFGvgt20q0Ex%25252AMPK0vMzODJroUNYoCV33r6HMas5Baiq9N2CC8Dbc8dXMQeNoleKm8BMVp6%25252AfJV6uPsU%25252AK5%252F0NdW69Xy2Zjk27ovYCNIBGnT&amp;data=05%7C02%7CJohn.Blackwell%40arkansas.gov%7Cb916c9d4e08946d2c56f08dd04f0ea41%7C5ec1d8f0cb624000b3278e63b0547048%7C0%7C0%7C638672154943257888%7CUnknown%7CTWFpbGZsb3d8eyJFbXB0eU1hcGkiOnRydWUsIlYiOiIwLjAuMDAwMCIsIlAiOiJXaW4zMiIsIkFOIjoiTWFpbCIsIldUIjoyfQ%3D%3D%7C0%7C%7C%7C&amp;sdata=Qs9Up9UFnttcBqvBQd2pMPCVlEyCWnSUxNPZcjHdQfE%3D&amp;reserved=0" TargetMode="External"/><Relationship Id="rId2" Type="http://schemas.openxmlformats.org/officeDocument/2006/relationships/hyperlink" Target="https://www.hudexchange.info/resource/2330/24-cfr-part-135-section-3-regulations/" TargetMode="External"/><Relationship Id="rId1" Type="http://schemas.openxmlformats.org/officeDocument/2006/relationships/printerSettings" Target="../printerSettings/printerSettings7.bin"/><Relationship Id="rId6" Type="http://schemas.openxmlformats.org/officeDocument/2006/relationships/hyperlink" Target="https://gcc02.safelinks.protection.outlook.com/?url=https%3A%2F%2Fwww.hudexchange.info%2Fresource%2F7187%2Foptional-buy-america-preference-checklist%2F&amp;data=05%7C02%7CJohn.Blackwell%40arkansas.gov%7Cc87d181028c9429c013f08dd04bb00ee%7C5ec1d8f0cb624000b3278e63b0547048%7C0%7C0%7C638671923391465024%7CUnknown%7CTWFpbGZsb3d8eyJFbXB0eU1hcGkiOnRydWUsIlYiOiIwLjAuMDAwMCIsIlAiOiJXaW4zMiIsIkFOIjoiTWFpbCIsIldUIjoyfQ%3D%3D%7C0%7C%7C%7C&amp;sdata=6bVu4OcaSraNshUx3HubNkfPGp3N2HmEskltIW0Bano%3D&amp;reserved=0" TargetMode="External"/><Relationship Id="rId5" Type="http://schemas.openxmlformats.org/officeDocument/2006/relationships/hyperlink" Target="https://gcc02.safelinks.protection.outlook.com/?url=https%3A%2F%2Farchives.hud.gov%2Foffices%2Fcpd%2Faffordablehousing%2Flawsandregs%2Fnotices%2F97-3.pdf&amp;data=05%7C02%7CJohn.Blackwell%40arkansas.gov%7Cb2ebfac54fd046b4adfd08dd04b3b997%7C5ec1d8f0cb624000b3278e63b0547048%7C0%7C0%7C638671892131724843%7CUnknown%7CTWFpbGZsb3d8eyJFbXB0eU1hcGkiOnRydWUsIlYiOiIwLjAuMDAwMCIsIlAiOiJXaW4zMiIsIkFOIjoiTWFpbCIsIldUIjoyfQ%3D%3D%7C0%7C%7C%7C&amp;sdata=8WkHrwJw9QOdpjawxTeSO0AfXNXqrd%2FYznIdr8J8rFw%3D&amp;reserved=0" TargetMode="External"/><Relationship Id="rId4" Type="http://schemas.openxmlformats.org/officeDocument/2006/relationships/hyperlink" Target="https://gcc02.safelinks.protection.outlook.com/?url=https%3A%2F%2Fcdn.prod.website-files.com%2F643d956ac5af61f5a4c580e6%2F64ff1fe022542aaae28e46e4_TENANT%2520SELECTION%2520PLAN%2520POLICY%2520template.docx&amp;data=05%7C02%7CJohn.Blackwell%40arkansas.gov%7C9aeac9024873419b03b508dd042e1af8%7C5ec1d8f0cb624000b3278e63b0547048%7C0%7C0%7C638671318241241500%7CUnknown%7CTWFpbGZsb3d8eyJFbXB0eU1hcGkiOnRydWUsIlYiOiIwLjAuMDAwMCIsIlAiOiJXaW4zMiIsIkFOIjoiTWFpbCIsIldUIjoyfQ%3D%3D%7C0%7C%7C%7C&amp;sdata=T1K%2FwCxUDng5NeG%2FqQPy8%2Fn%2FKSzlnB0k89Uw6ZIhRcg%3D&amp;reserved=0"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3" Type="http://schemas.openxmlformats.org/officeDocument/2006/relationships/hyperlink" Target="https://adfa.arkansas.gov/compliance-and-monitoring/" TargetMode="External"/><Relationship Id="rId7" Type="http://schemas.openxmlformats.org/officeDocument/2006/relationships/comments" Target="../comments1.xml"/><Relationship Id="rId2" Type="http://schemas.openxmlformats.org/officeDocument/2006/relationships/hyperlink" Target="https://adfa.arkansas.gov/compliance-and-monitoring/" TargetMode="External"/><Relationship Id="rId1" Type="http://schemas.openxmlformats.org/officeDocument/2006/relationships/printerSettings" Target="../printerSettings/printerSettings10.bin"/><Relationship Id="rId6" Type="http://schemas.openxmlformats.org/officeDocument/2006/relationships/vmlDrawing" Target="../drawings/vmlDrawing2.vml"/><Relationship Id="rId5" Type="http://schemas.openxmlformats.org/officeDocument/2006/relationships/drawing" Target="../drawings/drawing5.xml"/><Relationship Id="rId4"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I17"/>
  <sheetViews>
    <sheetView topLeftCell="A10" zoomScaleNormal="100" zoomScaleSheetLayoutView="84" workbookViewId="0">
      <selection activeCell="A17" sqref="A17:I17"/>
    </sheetView>
  </sheetViews>
  <sheetFormatPr defaultColWidth="9.140625" defaultRowHeight="15" x14ac:dyDescent="0.25"/>
  <cols>
    <col min="1" max="1" width="9.5703125" style="275" customWidth="1"/>
    <col min="2" max="8" width="9.140625" style="275"/>
    <col min="9" max="9" width="16.85546875" style="275" customWidth="1"/>
    <col min="10" max="16384" width="9.140625" style="275"/>
  </cols>
  <sheetData>
    <row r="9" spans="1:9" ht="46.5" x14ac:dyDescent="0.25">
      <c r="A9" s="823" t="s">
        <v>731</v>
      </c>
      <c r="B9" s="824"/>
      <c r="C9" s="824"/>
      <c r="D9" s="824"/>
      <c r="E9" s="824"/>
      <c r="F9" s="824"/>
      <c r="G9" s="824"/>
      <c r="H9" s="824"/>
      <c r="I9" s="824"/>
    </row>
    <row r="10" spans="1:9" ht="46.5" x14ac:dyDescent="0.25">
      <c r="A10" s="823" t="s">
        <v>732</v>
      </c>
      <c r="B10" s="824"/>
      <c r="C10" s="824"/>
      <c r="D10" s="824"/>
      <c r="E10" s="824"/>
      <c r="F10" s="824"/>
      <c r="G10" s="824"/>
      <c r="H10" s="824"/>
      <c r="I10" s="824"/>
    </row>
    <row r="11" spans="1:9" ht="26.25" x14ac:dyDescent="0.25">
      <c r="A11" s="292"/>
      <c r="B11" s="292"/>
      <c r="C11" s="292"/>
      <c r="D11" s="292"/>
    </row>
    <row r="12" spans="1:9" ht="26.25" x14ac:dyDescent="0.25">
      <c r="A12" s="292"/>
    </row>
    <row r="16" spans="1:9" ht="46.5" x14ac:dyDescent="0.25">
      <c r="A16" s="823" t="s">
        <v>976</v>
      </c>
      <c r="B16" s="824"/>
      <c r="C16" s="824"/>
      <c r="D16" s="824"/>
      <c r="E16" s="824"/>
      <c r="F16" s="824"/>
      <c r="G16" s="824"/>
      <c r="H16" s="824"/>
      <c r="I16" s="824"/>
    </row>
    <row r="17" spans="1:9" ht="46.5" x14ac:dyDescent="0.25">
      <c r="A17" s="823" t="s">
        <v>733</v>
      </c>
      <c r="B17" s="824"/>
      <c r="C17" s="824"/>
      <c r="D17" s="824"/>
      <c r="E17" s="824"/>
      <c r="F17" s="824"/>
      <c r="G17" s="824"/>
      <c r="H17" s="824"/>
      <c r="I17" s="824"/>
    </row>
  </sheetData>
  <sheetProtection algorithmName="SHA-512" hashValue="p5wHzgEHDB8sPNvWfeo97tPrEx2ytQ2WKKH/PowURTNqRt4zgM3VY6Yf/7rLo16Da/sOajuSOkVMAqmCXvATOA==" saltValue="WTcw7666/mHYmU0icJqylw==" spinCount="100000" sheet="1" selectLockedCells="1"/>
  <customSheetViews>
    <customSheetView guid="{A864C9AA-4007-4286-9E16-75AE4BD6E317}" showPageBreaks="1" printArea="1" view="pageBreakPreview">
      <pageMargins left="0.7" right="0.45" top="0.5" bottom="0.5" header="0.3" footer="0.3"/>
      <pageSetup orientation="portrait" horizontalDpi="4294967295" verticalDpi="4294967295" r:id="rId1"/>
    </customSheetView>
  </customSheetViews>
  <mergeCells count="4">
    <mergeCell ref="A9:I9"/>
    <mergeCell ref="A10:I10"/>
    <mergeCell ref="A16:I16"/>
    <mergeCell ref="A17:I17"/>
  </mergeCells>
  <pageMargins left="0.7" right="0.45" top="0.5" bottom="0.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K44"/>
  <sheetViews>
    <sheetView zoomScaleNormal="100" zoomScaleSheetLayoutView="100" workbookViewId="0">
      <selection activeCell="D15" sqref="D15:J15"/>
    </sheetView>
  </sheetViews>
  <sheetFormatPr defaultColWidth="9" defaultRowHeight="15" x14ac:dyDescent="0.25"/>
  <cols>
    <col min="1" max="1" width="9.140625" customWidth="1"/>
    <col min="2" max="2" width="5.85546875" customWidth="1"/>
    <col min="3" max="3" width="9.140625" customWidth="1"/>
  </cols>
  <sheetData>
    <row r="1" spans="2:11" ht="21.95" customHeight="1" x14ac:dyDescent="0.25">
      <c r="B1" s="825" t="s">
        <v>573</v>
      </c>
      <c r="C1" s="826"/>
      <c r="D1" s="826"/>
      <c r="E1" s="826"/>
      <c r="F1" s="826"/>
      <c r="G1" s="826"/>
      <c r="H1" s="826"/>
      <c r="I1" s="826"/>
      <c r="J1" s="826"/>
      <c r="K1" s="285"/>
    </row>
    <row r="2" spans="2:11" x14ac:dyDescent="0.25">
      <c r="B2" s="275"/>
      <c r="C2" s="275"/>
      <c r="D2" s="275"/>
      <c r="E2" s="275"/>
      <c r="F2" s="275"/>
      <c r="G2" s="275"/>
      <c r="H2" s="275"/>
      <c r="I2" s="275"/>
      <c r="J2" s="275"/>
      <c r="K2" s="275"/>
    </row>
    <row r="3" spans="2:11" ht="18.75" customHeight="1" x14ac:dyDescent="0.25">
      <c r="B3" s="286"/>
      <c r="C3" s="287"/>
      <c r="D3" s="275"/>
      <c r="E3" s="275"/>
      <c r="F3" s="275"/>
      <c r="G3" s="275"/>
      <c r="H3" s="275"/>
      <c r="I3" s="275"/>
      <c r="J3" s="275"/>
      <c r="K3" s="288"/>
    </row>
    <row r="4" spans="2:11" ht="18.75" customHeight="1" x14ac:dyDescent="0.25">
      <c r="B4" s="827" t="s">
        <v>990</v>
      </c>
      <c r="C4" s="824"/>
      <c r="D4" s="824"/>
      <c r="E4" s="824"/>
      <c r="F4" s="824"/>
      <c r="G4" s="824"/>
      <c r="H4" s="824"/>
      <c r="I4" s="824"/>
      <c r="J4" s="275"/>
      <c r="K4" s="288"/>
    </row>
    <row r="5" spans="2:11" ht="15" customHeight="1" x14ac:dyDescent="0.25">
      <c r="B5" s="323"/>
      <c r="C5" s="275"/>
      <c r="D5" s="275"/>
      <c r="E5" s="275"/>
      <c r="F5" s="275"/>
      <c r="G5" s="275"/>
      <c r="H5" s="275"/>
      <c r="I5" s="275"/>
      <c r="J5" s="275"/>
      <c r="K5" s="288"/>
    </row>
    <row r="6" spans="2:11" ht="18.75" customHeight="1" x14ac:dyDescent="0.25">
      <c r="B6" s="827" t="s">
        <v>44</v>
      </c>
      <c r="C6" s="827"/>
      <c r="D6" s="827"/>
      <c r="E6" s="827"/>
      <c r="F6" s="827"/>
      <c r="G6" s="827"/>
      <c r="H6" s="827"/>
      <c r="I6" s="827"/>
      <c r="J6" s="275"/>
      <c r="K6" s="288"/>
    </row>
    <row r="7" spans="2:11" ht="15" customHeight="1" x14ac:dyDescent="0.25">
      <c r="B7" s="323"/>
      <c r="C7" s="275"/>
      <c r="D7" s="275"/>
      <c r="E7" s="275"/>
      <c r="F7" s="275"/>
      <c r="G7" s="275"/>
      <c r="H7" s="275"/>
      <c r="I7" s="275"/>
      <c r="J7" s="275"/>
      <c r="K7" s="288"/>
    </row>
    <row r="8" spans="2:11" ht="18.75" customHeight="1" x14ac:dyDescent="0.25">
      <c r="B8" s="827" t="s">
        <v>989</v>
      </c>
      <c r="C8" s="824"/>
      <c r="D8" s="824"/>
      <c r="E8" s="824"/>
      <c r="F8" s="824"/>
      <c r="G8" s="824"/>
      <c r="H8" s="824"/>
      <c r="I8" s="824"/>
      <c r="J8" s="275"/>
      <c r="K8" s="288"/>
    </row>
    <row r="9" spans="2:11" ht="15" customHeight="1" x14ac:dyDescent="0.25">
      <c r="B9" s="323"/>
      <c r="C9" s="275"/>
      <c r="D9" s="275"/>
      <c r="E9" s="275"/>
      <c r="F9" s="275"/>
      <c r="G9" s="275"/>
      <c r="H9" s="275"/>
      <c r="I9" s="275"/>
      <c r="J9" s="275"/>
      <c r="K9" s="288"/>
    </row>
    <row r="10" spans="2:11" ht="18.75" customHeight="1" x14ac:dyDescent="0.25">
      <c r="B10" s="827" t="s">
        <v>0</v>
      </c>
      <c r="C10" s="824"/>
      <c r="D10" s="824"/>
      <c r="E10" s="824"/>
      <c r="F10" s="824"/>
      <c r="G10" s="824"/>
      <c r="H10" s="824"/>
      <c r="I10" s="824"/>
      <c r="J10" s="275"/>
      <c r="K10" s="275"/>
    </row>
    <row r="11" spans="2:11" x14ac:dyDescent="0.25">
      <c r="B11" s="324"/>
      <c r="C11" s="291" t="s">
        <v>734</v>
      </c>
      <c r="D11" s="824" t="s">
        <v>738</v>
      </c>
      <c r="E11" s="824"/>
      <c r="F11" s="824"/>
      <c r="G11" s="824"/>
      <c r="H11" s="824"/>
      <c r="I11" s="824"/>
      <c r="J11" s="824"/>
      <c r="K11" s="290"/>
    </row>
    <row r="12" spans="2:11" x14ac:dyDescent="0.25">
      <c r="B12" s="289" t="s">
        <v>45</v>
      </c>
      <c r="C12" s="291" t="s">
        <v>735</v>
      </c>
      <c r="D12" s="824" t="s">
        <v>1</v>
      </c>
      <c r="E12" s="824"/>
      <c r="F12" s="824"/>
      <c r="G12" s="824"/>
      <c r="H12" s="824"/>
      <c r="I12" s="824"/>
      <c r="J12" s="824"/>
      <c r="K12" s="290"/>
    </row>
    <row r="13" spans="2:11" x14ac:dyDescent="0.25">
      <c r="B13" s="275"/>
      <c r="C13" s="291" t="s">
        <v>736</v>
      </c>
      <c r="D13" s="824" t="s">
        <v>1121</v>
      </c>
      <c r="E13" s="824"/>
      <c r="F13" s="824"/>
      <c r="G13" s="824"/>
      <c r="H13" s="824"/>
      <c r="I13" s="824"/>
      <c r="J13" s="824"/>
      <c r="K13" s="290" t="s">
        <v>45</v>
      </c>
    </row>
    <row r="14" spans="2:11" x14ac:dyDescent="0.25">
      <c r="B14" s="275"/>
      <c r="C14" s="291" t="s">
        <v>2</v>
      </c>
      <c r="D14" s="824" t="s">
        <v>706</v>
      </c>
      <c r="E14" s="824"/>
      <c r="F14" s="824"/>
      <c r="G14" s="824"/>
      <c r="H14" s="824"/>
      <c r="I14" s="824"/>
      <c r="J14" s="824"/>
      <c r="K14" s="290" t="s">
        <v>45</v>
      </c>
    </row>
    <row r="15" spans="2:11" x14ac:dyDescent="0.25">
      <c r="B15" s="275"/>
      <c r="C15" s="291" t="s">
        <v>3</v>
      </c>
      <c r="D15" s="824" t="s">
        <v>4</v>
      </c>
      <c r="E15" s="824"/>
      <c r="F15" s="824"/>
      <c r="G15" s="824"/>
      <c r="H15" s="824"/>
      <c r="I15" s="824"/>
      <c r="J15" s="824"/>
      <c r="K15" s="290" t="s">
        <v>45</v>
      </c>
    </row>
    <row r="16" spans="2:11" x14ac:dyDescent="0.25">
      <c r="B16" s="324"/>
      <c r="C16" s="291" t="s">
        <v>5</v>
      </c>
      <c r="D16" s="824" t="s">
        <v>574</v>
      </c>
      <c r="E16" s="824"/>
      <c r="F16" s="824"/>
      <c r="G16" s="824"/>
      <c r="H16" s="824"/>
      <c r="I16" s="824"/>
      <c r="J16" s="824"/>
      <c r="K16" s="290"/>
    </row>
    <row r="17" spans="2:11" x14ac:dyDescent="0.25">
      <c r="B17" s="289" t="s">
        <v>45</v>
      </c>
      <c r="C17" s="291" t="s">
        <v>6</v>
      </c>
      <c r="D17" s="824" t="s">
        <v>7</v>
      </c>
      <c r="E17" s="824"/>
      <c r="F17" s="824"/>
      <c r="G17" s="824"/>
      <c r="H17" s="824"/>
      <c r="I17" s="824"/>
      <c r="J17" s="824"/>
      <c r="K17" s="290" t="s">
        <v>45</v>
      </c>
    </row>
    <row r="18" spans="2:11" x14ac:dyDescent="0.25">
      <c r="B18" s="275"/>
      <c r="C18" s="291" t="s">
        <v>8</v>
      </c>
      <c r="D18" s="824" t="s">
        <v>9</v>
      </c>
      <c r="E18" s="824"/>
      <c r="F18" s="824"/>
      <c r="G18" s="824"/>
      <c r="H18" s="824"/>
      <c r="I18" s="824"/>
      <c r="J18" s="824"/>
      <c r="K18" s="290"/>
    </row>
    <row r="19" spans="2:11" x14ac:dyDescent="0.25">
      <c r="B19" s="275"/>
      <c r="C19" s="291" t="s">
        <v>10</v>
      </c>
      <c r="D19" s="824" t="s">
        <v>11</v>
      </c>
      <c r="E19" s="824"/>
      <c r="F19" s="824"/>
      <c r="G19" s="824"/>
      <c r="H19" s="824"/>
      <c r="I19" s="824"/>
      <c r="J19" s="824"/>
      <c r="K19" s="290" t="s">
        <v>45</v>
      </c>
    </row>
    <row r="20" spans="2:11" x14ac:dyDescent="0.25">
      <c r="B20" s="275"/>
      <c r="C20" s="291" t="s">
        <v>12</v>
      </c>
      <c r="D20" s="824" t="s">
        <v>13</v>
      </c>
      <c r="E20" s="824"/>
      <c r="F20" s="824"/>
      <c r="G20" s="824"/>
      <c r="H20" s="824"/>
      <c r="I20" s="824"/>
      <c r="J20" s="824"/>
      <c r="K20" s="290"/>
    </row>
    <row r="21" spans="2:11" x14ac:dyDescent="0.25">
      <c r="B21" s="324"/>
      <c r="C21" s="291" t="s">
        <v>14</v>
      </c>
      <c r="D21" s="824" t="s">
        <v>15</v>
      </c>
      <c r="E21" s="824"/>
      <c r="F21" s="824"/>
      <c r="G21" s="824"/>
      <c r="H21" s="824"/>
      <c r="I21" s="824"/>
      <c r="J21" s="824"/>
      <c r="K21" s="290" t="s">
        <v>45</v>
      </c>
    </row>
    <row r="22" spans="2:11" x14ac:dyDescent="0.25">
      <c r="B22" s="289" t="s">
        <v>45</v>
      </c>
      <c r="C22" s="291" t="s">
        <v>16</v>
      </c>
      <c r="D22" s="824" t="s">
        <v>17</v>
      </c>
      <c r="E22" s="824"/>
      <c r="F22" s="824"/>
      <c r="G22" s="824"/>
      <c r="H22" s="824"/>
      <c r="I22" s="824"/>
      <c r="J22" s="824"/>
      <c r="K22" s="290" t="s">
        <v>45</v>
      </c>
    </row>
    <row r="23" spans="2:11" x14ac:dyDescent="0.25">
      <c r="B23" s="275"/>
      <c r="C23" s="291" t="s">
        <v>18</v>
      </c>
      <c r="D23" s="824" t="s">
        <v>20</v>
      </c>
      <c r="E23" s="824"/>
      <c r="F23" s="824"/>
      <c r="G23" s="824"/>
      <c r="H23" s="824"/>
      <c r="I23" s="824"/>
      <c r="J23" s="824"/>
      <c r="K23" s="290" t="s">
        <v>45</v>
      </c>
    </row>
    <row r="24" spans="2:11" x14ac:dyDescent="0.25">
      <c r="B24" s="275"/>
      <c r="C24" s="291" t="s">
        <v>19</v>
      </c>
      <c r="D24" s="824" t="s">
        <v>22</v>
      </c>
      <c r="E24" s="824"/>
      <c r="F24" s="824"/>
      <c r="G24" s="824"/>
      <c r="H24" s="824"/>
      <c r="I24" s="824"/>
      <c r="J24" s="824"/>
      <c r="K24" s="290"/>
    </row>
    <row r="25" spans="2:11" x14ac:dyDescent="0.25">
      <c r="B25" s="275"/>
      <c r="C25" s="291" t="s">
        <v>21</v>
      </c>
      <c r="D25" s="824" t="s">
        <v>23</v>
      </c>
      <c r="E25" s="824"/>
      <c r="F25" s="824"/>
      <c r="G25" s="824"/>
      <c r="H25" s="824"/>
      <c r="I25" s="824"/>
      <c r="J25" s="824"/>
      <c r="K25" s="290" t="s">
        <v>45</v>
      </c>
    </row>
    <row r="26" spans="2:11" x14ac:dyDescent="0.25">
      <c r="B26" s="324"/>
      <c r="C26" s="291" t="s">
        <v>739</v>
      </c>
      <c r="D26" s="824" t="s">
        <v>25</v>
      </c>
      <c r="E26" s="824"/>
      <c r="F26" s="824"/>
      <c r="G26" s="824"/>
      <c r="H26" s="824"/>
      <c r="I26" s="824"/>
      <c r="J26" s="824"/>
      <c r="K26" s="290" t="s">
        <v>45</v>
      </c>
    </row>
    <row r="27" spans="2:11" x14ac:dyDescent="0.25">
      <c r="B27" s="289" t="s">
        <v>45</v>
      </c>
      <c r="C27" s="291" t="s">
        <v>24</v>
      </c>
      <c r="D27" s="824" t="s">
        <v>27</v>
      </c>
      <c r="E27" s="824"/>
      <c r="F27" s="824"/>
      <c r="G27" s="824"/>
      <c r="H27" s="824"/>
      <c r="I27" s="824"/>
      <c r="J27" s="824"/>
      <c r="K27" s="290" t="s">
        <v>45</v>
      </c>
    </row>
    <row r="28" spans="2:11" x14ac:dyDescent="0.25">
      <c r="B28" s="275"/>
      <c r="C28" s="291" t="s">
        <v>26</v>
      </c>
      <c r="D28" s="824" t="s">
        <v>575</v>
      </c>
      <c r="E28" s="824"/>
      <c r="F28" s="824"/>
      <c r="G28" s="824"/>
      <c r="H28" s="824"/>
      <c r="I28" s="824"/>
      <c r="J28" s="824"/>
      <c r="K28" s="290" t="s">
        <v>45</v>
      </c>
    </row>
    <row r="29" spans="2:11" x14ac:dyDescent="0.25">
      <c r="B29" s="275"/>
      <c r="C29" s="291" t="s">
        <v>28</v>
      </c>
      <c r="D29" s="824" t="s">
        <v>586</v>
      </c>
      <c r="E29" s="824"/>
      <c r="F29" s="824"/>
      <c r="G29" s="824"/>
      <c r="H29" s="824"/>
      <c r="I29" s="824"/>
      <c r="J29" s="824"/>
      <c r="K29" s="290" t="s">
        <v>45</v>
      </c>
    </row>
    <row r="30" spans="2:11" x14ac:dyDescent="0.25">
      <c r="B30" s="275"/>
      <c r="C30" s="291" t="s">
        <v>29</v>
      </c>
      <c r="D30" s="824" t="s">
        <v>972</v>
      </c>
      <c r="E30" s="824"/>
      <c r="F30" s="824"/>
      <c r="G30" s="824"/>
      <c r="H30" s="824"/>
      <c r="I30" s="824"/>
      <c r="J30" s="824"/>
      <c r="K30" s="290"/>
    </row>
    <row r="31" spans="2:11" x14ac:dyDescent="0.25">
      <c r="B31" s="324"/>
      <c r="C31" s="291" t="s">
        <v>30</v>
      </c>
      <c r="D31" s="824" t="s">
        <v>31</v>
      </c>
      <c r="E31" s="824"/>
      <c r="F31" s="824"/>
      <c r="G31" s="824"/>
      <c r="H31" s="824"/>
      <c r="I31" s="824"/>
      <c r="J31" s="824"/>
      <c r="K31" s="290" t="s">
        <v>45</v>
      </c>
    </row>
    <row r="32" spans="2:11" x14ac:dyDescent="0.25">
      <c r="B32" s="289" t="s">
        <v>45</v>
      </c>
      <c r="C32" s="291" t="s">
        <v>32</v>
      </c>
      <c r="D32" s="824" t="s">
        <v>740</v>
      </c>
      <c r="E32" s="824"/>
      <c r="F32" s="824"/>
      <c r="G32" s="824"/>
      <c r="H32" s="824"/>
      <c r="I32" s="824"/>
      <c r="J32" s="824"/>
      <c r="K32" s="290"/>
    </row>
    <row r="33" spans="2:11" x14ac:dyDescent="0.25">
      <c r="B33" s="275"/>
      <c r="C33" s="291" t="s">
        <v>33</v>
      </c>
      <c r="D33" s="824" t="s">
        <v>973</v>
      </c>
      <c r="E33" s="824"/>
      <c r="F33" s="824"/>
      <c r="G33" s="824"/>
      <c r="H33" s="824"/>
      <c r="I33" s="824"/>
      <c r="J33" s="824"/>
      <c r="K33" s="290"/>
    </row>
    <row r="34" spans="2:11" x14ac:dyDescent="0.25">
      <c r="B34" s="275"/>
      <c r="C34" s="291" t="s">
        <v>34</v>
      </c>
      <c r="D34" s="824" t="s">
        <v>36</v>
      </c>
      <c r="E34" s="824"/>
      <c r="F34" s="824"/>
      <c r="G34" s="824"/>
      <c r="H34" s="824"/>
      <c r="I34" s="824"/>
      <c r="J34" s="824"/>
      <c r="K34" s="290"/>
    </row>
    <row r="35" spans="2:11" x14ac:dyDescent="0.25">
      <c r="B35" s="275"/>
      <c r="C35" s="291" t="s">
        <v>35</v>
      </c>
      <c r="D35" s="824" t="s">
        <v>974</v>
      </c>
      <c r="E35" s="824"/>
      <c r="F35" s="824"/>
      <c r="G35" s="824"/>
      <c r="H35" s="824"/>
      <c r="I35" s="824"/>
      <c r="J35" s="824"/>
      <c r="K35" s="290"/>
    </row>
    <row r="36" spans="2:11" x14ac:dyDescent="0.25">
      <c r="B36" s="324"/>
      <c r="C36" s="291" t="s">
        <v>37</v>
      </c>
      <c r="D36" s="824" t="s">
        <v>587</v>
      </c>
      <c r="E36" s="824"/>
      <c r="F36" s="824"/>
      <c r="G36" s="824"/>
      <c r="H36" s="824"/>
      <c r="I36" s="824"/>
      <c r="J36" s="824"/>
      <c r="K36" s="290"/>
    </row>
    <row r="37" spans="2:11" x14ac:dyDescent="0.25">
      <c r="B37" s="289" t="s">
        <v>45</v>
      </c>
      <c r="C37" s="291" t="s">
        <v>38</v>
      </c>
      <c r="D37" s="824" t="s">
        <v>40</v>
      </c>
      <c r="E37" s="824"/>
      <c r="F37" s="824"/>
      <c r="G37" s="824"/>
      <c r="H37" s="824"/>
      <c r="I37" s="824"/>
      <c r="J37" s="824"/>
      <c r="K37" s="290"/>
    </row>
    <row r="38" spans="2:11" x14ac:dyDescent="0.25">
      <c r="B38" s="275"/>
      <c r="C38" s="291" t="s">
        <v>39</v>
      </c>
      <c r="D38" s="824" t="s">
        <v>975</v>
      </c>
      <c r="E38" s="824"/>
      <c r="F38" s="824"/>
      <c r="G38" s="824"/>
      <c r="H38" s="824"/>
      <c r="I38" s="824"/>
      <c r="J38" s="824"/>
      <c r="K38" s="290"/>
    </row>
    <row r="39" spans="2:11" x14ac:dyDescent="0.25">
      <c r="B39" s="275"/>
      <c r="C39" s="291" t="s">
        <v>43</v>
      </c>
      <c r="D39" s="824" t="s">
        <v>741</v>
      </c>
      <c r="E39" s="824"/>
      <c r="F39" s="824"/>
      <c r="G39" s="824"/>
      <c r="H39" s="824"/>
      <c r="I39" s="824"/>
      <c r="J39" s="824"/>
      <c r="K39" s="290"/>
    </row>
    <row r="40" spans="2:11" x14ac:dyDescent="0.25">
      <c r="B40" s="275"/>
      <c r="C40" s="291" t="s">
        <v>41</v>
      </c>
      <c r="D40" s="824" t="s">
        <v>42</v>
      </c>
      <c r="E40" s="824"/>
      <c r="F40" s="824"/>
      <c r="G40" s="824"/>
      <c r="H40" s="824"/>
      <c r="I40" s="824"/>
      <c r="J40" s="824"/>
      <c r="K40" s="290"/>
    </row>
    <row r="41" spans="2:11" ht="15" customHeight="1" x14ac:dyDescent="0.25">
      <c r="B41" s="323"/>
      <c r="C41" s="291" t="s">
        <v>1061</v>
      </c>
      <c r="D41" s="824" t="s">
        <v>1060</v>
      </c>
      <c r="E41" s="824"/>
      <c r="F41" s="824"/>
      <c r="G41" s="824"/>
      <c r="H41" s="824"/>
      <c r="I41" s="824"/>
      <c r="J41" s="824"/>
      <c r="K41" s="288"/>
    </row>
    <row r="42" spans="2:11" ht="15" customHeight="1" x14ac:dyDescent="0.25">
      <c r="B42" s="323"/>
      <c r="C42" s="291" t="s">
        <v>1062</v>
      </c>
      <c r="D42" s="824" t="s">
        <v>1063</v>
      </c>
      <c r="E42" s="824"/>
      <c r="F42" s="824"/>
      <c r="G42" s="824"/>
      <c r="H42" s="824"/>
      <c r="I42" s="824"/>
      <c r="J42" s="824"/>
      <c r="K42" s="288"/>
    </row>
    <row r="43" spans="2:11" ht="15" customHeight="1" x14ac:dyDescent="0.25">
      <c r="B43" s="289" t="s">
        <v>45</v>
      </c>
      <c r="C43" s="291" t="s">
        <v>45</v>
      </c>
      <c r="D43" s="275" t="s">
        <v>45</v>
      </c>
      <c r="E43" s="275"/>
      <c r="F43" s="275"/>
      <c r="G43" s="275"/>
      <c r="H43" s="275"/>
      <c r="I43" s="275"/>
      <c r="J43" s="275"/>
      <c r="K43" s="290"/>
    </row>
    <row r="44" spans="2:11" ht="18.75" customHeight="1" x14ac:dyDescent="0.25">
      <c r="B44" s="827" t="s">
        <v>997</v>
      </c>
      <c r="C44" s="824"/>
      <c r="D44" s="824"/>
      <c r="E44" s="824"/>
      <c r="F44" s="824"/>
      <c r="G44" s="824"/>
      <c r="H44" s="824"/>
      <c r="I44" s="824"/>
      <c r="J44" s="824"/>
      <c r="K44" s="290"/>
    </row>
  </sheetData>
  <sheetProtection algorithmName="SHA-512" hashValue="84d+dwuugnJrgVvZ5Un5j5md8So0igLbEC+fRf29jpT1yiss4qb0YyidCuDPdbGVRiPMqgfOjGscVa+t8OjYIg==" saltValue="PKyMgejR5h0y+pHMgKPMEA==" spinCount="100000" sheet="1" selectLockedCells="1"/>
  <customSheetViews>
    <customSheetView guid="{A864C9AA-4007-4286-9E16-75AE4BD6E317}" showPageBreaks="1" printArea="1" view="pageBreakPreview">
      <selection activeCell="B64" sqref="B64:J64"/>
      <pageMargins left="0.7" right="0.45" top="0.5" bottom="0.5" header="0.3" footer="0.3"/>
      <pageSetup orientation="portrait" r:id="rId1"/>
      <headerFooter>
        <oddFooter>&amp;C&amp;8Page &amp;P</oddFooter>
      </headerFooter>
    </customSheetView>
  </customSheetViews>
  <mergeCells count="38">
    <mergeCell ref="D36:J36"/>
    <mergeCell ref="B44:J44"/>
    <mergeCell ref="D37:J37"/>
    <mergeCell ref="D38:J38"/>
    <mergeCell ref="D39:J39"/>
    <mergeCell ref="D40:J40"/>
    <mergeCell ref="D41:J41"/>
    <mergeCell ref="D42:J42"/>
    <mergeCell ref="D31:J31"/>
    <mergeCell ref="D32:J32"/>
    <mergeCell ref="D33:J33"/>
    <mergeCell ref="D34:J34"/>
    <mergeCell ref="D35:J35"/>
    <mergeCell ref="D26:J26"/>
    <mergeCell ref="D27:J27"/>
    <mergeCell ref="D28:J28"/>
    <mergeCell ref="D29:J29"/>
    <mergeCell ref="D30:J30"/>
    <mergeCell ref="D21:J21"/>
    <mergeCell ref="D22:J22"/>
    <mergeCell ref="D23:J23"/>
    <mergeCell ref="D24:J24"/>
    <mergeCell ref="D25:J25"/>
    <mergeCell ref="D16:J16"/>
    <mergeCell ref="D17:J17"/>
    <mergeCell ref="D18:J18"/>
    <mergeCell ref="D19:J19"/>
    <mergeCell ref="D20:J20"/>
    <mergeCell ref="D11:J11"/>
    <mergeCell ref="D12:J12"/>
    <mergeCell ref="D13:J13"/>
    <mergeCell ref="D14:J14"/>
    <mergeCell ref="D15:J15"/>
    <mergeCell ref="B1:J1"/>
    <mergeCell ref="B6:I6"/>
    <mergeCell ref="B8:I8"/>
    <mergeCell ref="B4:I4"/>
    <mergeCell ref="B10:I10"/>
  </mergeCells>
  <pageMargins left="0.7" right="0.45" top="0.5" bottom="0.5" header="0.3" footer="0.3"/>
  <pageSetup orientation="portrait" r:id="rId2"/>
  <headerFooter>
    <oddFooter>&amp;C&amp;8Page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44"/>
  <sheetViews>
    <sheetView showWhiteSpace="0" zoomScaleNormal="100" zoomScaleSheetLayoutView="100" workbookViewId="0">
      <selection activeCell="A37" sqref="A37:B37"/>
    </sheetView>
  </sheetViews>
  <sheetFormatPr defaultColWidth="9" defaultRowHeight="15" x14ac:dyDescent="0.25"/>
  <cols>
    <col min="1" max="1" width="14.28515625" customWidth="1"/>
    <col min="2" max="2" width="9.42578125" customWidth="1"/>
    <col min="3" max="3" width="20.7109375" customWidth="1"/>
    <col min="4" max="4" width="5.28515625" customWidth="1"/>
    <col min="5" max="5" width="19.42578125" customWidth="1"/>
    <col min="6" max="6" width="8.85546875" customWidth="1"/>
    <col min="7" max="7" width="4.28515625" customWidth="1"/>
    <col min="8" max="8" width="11.5703125" customWidth="1"/>
  </cols>
  <sheetData>
    <row r="1" spans="1:8" ht="15.75" x14ac:dyDescent="0.25">
      <c r="A1" s="834"/>
      <c r="B1" s="834"/>
      <c r="C1" s="834"/>
      <c r="D1" s="834"/>
      <c r="E1" s="834"/>
      <c r="F1" s="834"/>
      <c r="G1" s="834"/>
      <c r="H1" s="834"/>
    </row>
    <row r="2" spans="1:8" ht="18.75" x14ac:dyDescent="0.3">
      <c r="A2" s="835" t="s">
        <v>887</v>
      </c>
      <c r="B2" s="835"/>
      <c r="C2" s="835"/>
      <c r="D2" s="835"/>
      <c r="E2" s="835"/>
      <c r="F2" s="835"/>
      <c r="G2" s="835"/>
      <c r="H2" s="835"/>
    </row>
    <row r="3" spans="1:8" x14ac:dyDescent="0.25">
      <c r="A3" s="836" t="s">
        <v>936</v>
      </c>
      <c r="B3" s="836"/>
      <c r="C3" s="836"/>
      <c r="D3" s="836"/>
      <c r="E3" s="836"/>
      <c r="F3" s="836"/>
      <c r="G3" s="836"/>
      <c r="H3" s="836"/>
    </row>
    <row r="4" spans="1:8" x14ac:dyDescent="0.25">
      <c r="A4" s="837"/>
      <c r="B4" s="837"/>
      <c r="C4" s="837"/>
      <c r="D4" s="837"/>
      <c r="E4" s="837"/>
      <c r="F4" s="837"/>
      <c r="G4" s="837"/>
      <c r="H4" s="837"/>
    </row>
    <row r="5" spans="1:8" x14ac:dyDescent="0.25">
      <c r="A5" s="837"/>
      <c r="B5" s="837"/>
      <c r="C5" s="837"/>
      <c r="D5" s="837"/>
      <c r="E5" s="837"/>
      <c r="F5" s="837"/>
      <c r="G5" s="837"/>
      <c r="H5" s="837"/>
    </row>
    <row r="6" spans="1:8" ht="15.75" x14ac:dyDescent="0.25">
      <c r="A6" s="829" t="s">
        <v>888</v>
      </c>
      <c r="B6" s="829"/>
      <c r="C6" s="829"/>
      <c r="D6" s="829"/>
      <c r="E6" s="829"/>
      <c r="F6" s="829"/>
      <c r="G6" s="829"/>
      <c r="H6" s="829"/>
    </row>
    <row r="7" spans="1:8" ht="15.75" x14ac:dyDescent="0.25">
      <c r="A7" s="279"/>
      <c r="B7" s="279"/>
      <c r="C7" s="279"/>
      <c r="D7" s="279"/>
      <c r="E7" s="279"/>
      <c r="F7" s="279"/>
      <c r="G7" s="279"/>
      <c r="H7" s="279"/>
    </row>
    <row r="8" spans="1:8" ht="15.75" x14ac:dyDescent="0.25">
      <c r="A8" s="262" t="s">
        <v>50</v>
      </c>
      <c r="B8" s="829" t="s">
        <v>889</v>
      </c>
      <c r="C8" s="829"/>
      <c r="D8" s="829"/>
      <c r="E8" s="829"/>
      <c r="F8" s="829"/>
      <c r="G8" s="829"/>
      <c r="H8" s="829"/>
    </row>
    <row r="9" spans="1:8" ht="15.75" x14ac:dyDescent="0.25">
      <c r="A9" s="279"/>
      <c r="B9" s="829" t="s">
        <v>890</v>
      </c>
      <c r="C9" s="829"/>
      <c r="D9" s="829"/>
      <c r="E9" s="829"/>
      <c r="F9" s="829"/>
      <c r="G9" s="829"/>
      <c r="H9" s="829"/>
    </row>
    <row r="10" spans="1:8" ht="15.75" x14ac:dyDescent="0.25">
      <c r="A10" s="279"/>
      <c r="B10" s="279"/>
      <c r="C10" s="279"/>
      <c r="D10" s="279"/>
      <c r="E10" s="279"/>
      <c r="F10" s="279"/>
      <c r="G10" s="279"/>
      <c r="H10" s="279"/>
    </row>
    <row r="11" spans="1:8" ht="15.75" x14ac:dyDescent="0.25">
      <c r="A11" s="262" t="s">
        <v>51</v>
      </c>
      <c r="B11" s="830" t="s">
        <v>891</v>
      </c>
      <c r="C11" s="830"/>
      <c r="D11" s="830"/>
      <c r="E11" s="830"/>
      <c r="F11" s="830"/>
      <c r="G11" s="830"/>
      <c r="H11" s="830"/>
    </row>
    <row r="12" spans="1:8" ht="15.75" x14ac:dyDescent="0.25">
      <c r="A12" s="256"/>
      <c r="B12" s="831" t="s">
        <v>892</v>
      </c>
      <c r="C12" s="831"/>
      <c r="D12" s="831"/>
      <c r="E12" s="831"/>
      <c r="F12" s="831"/>
      <c r="G12" s="831"/>
      <c r="H12" s="831"/>
    </row>
    <row r="13" spans="1:8" ht="15.75" x14ac:dyDescent="0.25">
      <c r="A13" s="146"/>
      <c r="B13" s="831" t="s">
        <v>893</v>
      </c>
      <c r="C13" s="831"/>
      <c r="D13" s="831"/>
      <c r="E13" s="831"/>
      <c r="F13" s="831"/>
      <c r="G13" s="831"/>
      <c r="H13" s="831"/>
    </row>
    <row r="14" spans="1:8" ht="15.75" x14ac:dyDescent="0.25">
      <c r="A14" s="146"/>
      <c r="B14" s="831" t="s">
        <v>894</v>
      </c>
      <c r="C14" s="831"/>
      <c r="D14" s="831"/>
      <c r="E14" s="831"/>
      <c r="F14" s="831"/>
      <c r="G14" s="831"/>
      <c r="H14" s="831"/>
    </row>
    <row r="15" spans="1:8" ht="15.75" x14ac:dyDescent="0.25">
      <c r="A15" s="35"/>
      <c r="B15" s="829" t="s">
        <v>979</v>
      </c>
      <c r="C15" s="829"/>
      <c r="D15" s="829"/>
      <c r="E15" s="829"/>
      <c r="F15" s="829"/>
      <c r="G15" s="829"/>
      <c r="H15" s="829"/>
    </row>
    <row r="16" spans="1:8" ht="15.75" x14ac:dyDescent="0.25">
      <c r="A16" s="52"/>
      <c r="B16" s="830" t="s">
        <v>895</v>
      </c>
      <c r="C16" s="830"/>
      <c r="D16" s="830"/>
      <c r="E16" s="830"/>
      <c r="F16" s="830"/>
      <c r="G16" s="830"/>
      <c r="H16" s="830"/>
    </row>
    <row r="17" spans="1:8" ht="15.75" x14ac:dyDescent="0.25">
      <c r="A17" s="52"/>
      <c r="B17" s="7"/>
      <c r="C17" s="7"/>
      <c r="D17" s="7"/>
      <c r="E17" s="7"/>
      <c r="F17" s="7"/>
      <c r="G17" s="7"/>
      <c r="H17" s="7"/>
    </row>
    <row r="18" spans="1:8" ht="15.75" x14ac:dyDescent="0.25">
      <c r="A18" s="831" t="s">
        <v>896</v>
      </c>
      <c r="B18" s="831"/>
      <c r="C18" s="831"/>
      <c r="D18" s="831"/>
      <c r="E18" s="831"/>
      <c r="F18" s="831"/>
      <c r="G18" s="831"/>
      <c r="H18" s="831"/>
    </row>
    <row r="19" spans="1:8" ht="15.75" x14ac:dyDescent="0.25">
      <c r="A19" s="831" t="s">
        <v>897</v>
      </c>
      <c r="B19" s="831"/>
      <c r="C19" s="831"/>
      <c r="D19" s="831"/>
      <c r="E19" s="831"/>
      <c r="F19" s="831"/>
      <c r="G19" s="831"/>
      <c r="H19" s="831"/>
    </row>
    <row r="20" spans="1:8" ht="15.75" x14ac:dyDescent="0.25">
      <c r="A20" s="831" t="s">
        <v>980</v>
      </c>
      <c r="B20" s="831"/>
      <c r="C20" s="831"/>
      <c r="D20" s="831"/>
      <c r="E20" s="831"/>
      <c r="F20" s="831"/>
      <c r="G20" s="831"/>
      <c r="H20" s="831"/>
    </row>
    <row r="21" spans="1:8" ht="15.75" x14ac:dyDescent="0.25">
      <c r="A21" s="146"/>
      <c r="B21" s="263"/>
      <c r="C21" s="263"/>
      <c r="D21" s="263"/>
      <c r="E21" s="263"/>
      <c r="F21" s="263"/>
      <c r="G21" s="263"/>
      <c r="H21" s="263"/>
    </row>
    <row r="22" spans="1:8" ht="15.75" x14ac:dyDescent="0.25">
      <c r="A22" s="264"/>
      <c r="B22" s="264"/>
      <c r="C22" s="264"/>
      <c r="D22" s="264"/>
      <c r="E22" s="264"/>
      <c r="F22" s="264"/>
      <c r="G22" s="146"/>
      <c r="H22" s="146"/>
    </row>
    <row r="23" spans="1:8" ht="15.75" x14ac:dyDescent="0.25">
      <c r="A23" s="146"/>
      <c r="B23" s="146"/>
      <c r="C23" s="146"/>
      <c r="D23" s="146"/>
      <c r="E23" s="146"/>
      <c r="F23" s="146"/>
      <c r="G23" s="146"/>
      <c r="H23" s="146"/>
    </row>
    <row r="24" spans="1:8" ht="15.75" x14ac:dyDescent="0.25">
      <c r="A24" s="265"/>
      <c r="B24" s="146"/>
      <c r="C24" s="146"/>
      <c r="D24" s="146"/>
      <c r="E24" s="146"/>
      <c r="F24" s="146"/>
      <c r="G24" s="146"/>
      <c r="H24" s="146"/>
    </row>
    <row r="25" spans="1:8" ht="15.75" x14ac:dyDescent="0.25">
      <c r="A25" s="832"/>
      <c r="B25" s="832"/>
      <c r="C25" s="264"/>
      <c r="D25" s="266"/>
      <c r="E25" s="266"/>
      <c r="F25" s="266"/>
      <c r="G25" s="266"/>
      <c r="H25" s="266"/>
    </row>
    <row r="26" spans="1:8" ht="15.75" x14ac:dyDescent="0.25">
      <c r="A26" s="270" t="s">
        <v>898</v>
      </c>
      <c r="B26" s="146"/>
      <c r="C26" s="146"/>
      <c r="D26" s="838" t="s">
        <v>911</v>
      </c>
      <c r="E26" s="838"/>
      <c r="F26" s="146"/>
      <c r="G26" s="146"/>
      <c r="H26" s="146"/>
    </row>
    <row r="27" spans="1:8" ht="15.75" x14ac:dyDescent="0.25">
      <c r="A27" s="146"/>
      <c r="B27" s="146"/>
      <c r="C27" s="146"/>
      <c r="D27" s="146"/>
      <c r="E27" s="146"/>
      <c r="F27" s="146"/>
      <c r="G27" s="146"/>
      <c r="H27" s="146"/>
    </row>
    <row r="28" spans="1:8" ht="15.75" x14ac:dyDescent="0.25">
      <c r="A28" s="146"/>
      <c r="B28" s="146"/>
      <c r="C28" s="146"/>
      <c r="D28" s="146"/>
      <c r="E28" s="264"/>
      <c r="F28" s="146"/>
      <c r="G28" s="267"/>
      <c r="H28" s="267"/>
    </row>
    <row r="29" spans="1:8" ht="15.75" x14ac:dyDescent="0.25">
      <c r="A29" s="146"/>
      <c r="B29" s="146"/>
      <c r="C29" s="146"/>
      <c r="D29" s="146"/>
      <c r="E29" s="146"/>
      <c r="F29" s="146"/>
      <c r="G29" s="146"/>
      <c r="H29" s="146"/>
    </row>
    <row r="30" spans="1:8" ht="15.75" x14ac:dyDescent="0.25">
      <c r="A30" s="146"/>
      <c r="B30" s="263"/>
      <c r="C30" s="263"/>
      <c r="D30" s="263"/>
      <c r="E30" s="263"/>
      <c r="F30" s="263"/>
      <c r="G30" s="263"/>
      <c r="H30" s="263"/>
    </row>
    <row r="31" spans="1:8" ht="15.75" x14ac:dyDescent="0.25">
      <c r="A31" s="832"/>
      <c r="B31" s="832"/>
      <c r="C31" s="264"/>
      <c r="D31" s="266"/>
      <c r="E31" s="266"/>
      <c r="F31" s="266"/>
      <c r="G31" s="266"/>
      <c r="H31" s="266"/>
    </row>
    <row r="32" spans="1:8" ht="15.75" x14ac:dyDescent="0.25">
      <c r="A32" s="270" t="s">
        <v>898</v>
      </c>
      <c r="B32" s="146"/>
      <c r="C32" s="146"/>
      <c r="D32" s="828" t="s">
        <v>912</v>
      </c>
      <c r="E32" s="828"/>
      <c r="F32" s="146"/>
      <c r="G32" s="146"/>
      <c r="H32" s="146"/>
    </row>
    <row r="33" spans="1:8" ht="15.75" x14ac:dyDescent="0.25">
      <c r="A33" s="264"/>
      <c r="B33" s="264"/>
      <c r="C33" s="264"/>
      <c r="D33" s="264"/>
      <c r="E33" s="264"/>
      <c r="F33" s="264"/>
      <c r="G33" s="264"/>
      <c r="H33" s="264"/>
    </row>
    <row r="34" spans="1:8" ht="15.75" x14ac:dyDescent="0.25">
      <c r="A34" s="146"/>
      <c r="B34" s="146"/>
      <c r="C34" s="146"/>
      <c r="D34" s="146"/>
      <c r="E34" s="146"/>
      <c r="F34" s="146"/>
      <c r="G34" s="146"/>
      <c r="H34" s="146"/>
    </row>
    <row r="35" spans="1:8" ht="15.75" x14ac:dyDescent="0.25">
      <c r="A35" s="146"/>
      <c r="B35" s="146"/>
      <c r="C35" s="146"/>
      <c r="D35" s="146"/>
      <c r="E35" s="146"/>
      <c r="F35" s="146"/>
      <c r="G35" s="146"/>
      <c r="H35" s="146"/>
    </row>
    <row r="36" spans="1:8" ht="15.75" x14ac:dyDescent="0.25">
      <c r="A36" s="146"/>
      <c r="B36" s="146"/>
      <c r="C36" s="146"/>
      <c r="D36" s="146"/>
      <c r="E36" s="264"/>
      <c r="F36" s="146"/>
      <c r="G36" s="267"/>
      <c r="H36" s="267"/>
    </row>
    <row r="37" spans="1:8" ht="15.75" x14ac:dyDescent="0.25">
      <c r="A37" s="832"/>
      <c r="B37" s="833"/>
      <c r="C37" s="264"/>
      <c r="D37" s="266"/>
      <c r="E37" s="266"/>
      <c r="F37" s="266"/>
      <c r="G37" s="266"/>
      <c r="H37" s="266"/>
    </row>
    <row r="38" spans="1:8" ht="15.75" x14ac:dyDescent="0.25">
      <c r="A38" s="270" t="s">
        <v>898</v>
      </c>
      <c r="B38" s="146"/>
      <c r="C38" s="146"/>
      <c r="D38" s="828" t="s">
        <v>913</v>
      </c>
      <c r="E38" s="828"/>
      <c r="F38" s="828"/>
      <c r="G38" s="146"/>
      <c r="H38" s="146"/>
    </row>
    <row r="39" spans="1:8" ht="15.75" x14ac:dyDescent="0.25">
      <c r="A39" s="52"/>
      <c r="B39" s="268"/>
      <c r="C39" s="268"/>
      <c r="D39" s="268"/>
      <c r="E39" s="268"/>
      <c r="F39" s="268"/>
      <c r="G39" s="268"/>
      <c r="H39" s="268"/>
    </row>
    <row r="40" spans="1:8" ht="15.75" x14ac:dyDescent="0.25">
      <c r="A40" s="269"/>
      <c r="B40" s="269"/>
      <c r="C40" s="269"/>
      <c r="D40" s="7"/>
      <c r="E40" s="7"/>
      <c r="F40" s="7"/>
      <c r="G40" s="7"/>
      <c r="H40" s="7"/>
    </row>
    <row r="41" spans="1:8" ht="15.75" x14ac:dyDescent="0.25">
      <c r="A41" s="271"/>
      <c r="B41" s="7"/>
      <c r="C41" s="7"/>
      <c r="D41" s="7"/>
      <c r="E41" s="7"/>
      <c r="F41" s="7"/>
      <c r="G41" s="7"/>
      <c r="H41" s="7"/>
    </row>
    <row r="42" spans="1:8" ht="15.75" x14ac:dyDescent="0.25">
      <c r="A42" s="35"/>
      <c r="B42" s="35"/>
      <c r="D42" s="279"/>
      <c r="E42" s="279"/>
      <c r="F42" s="279"/>
      <c r="G42" s="279"/>
      <c r="H42" s="279"/>
    </row>
    <row r="43" spans="1:8" ht="15.75" x14ac:dyDescent="0.25">
      <c r="A43" s="52"/>
      <c r="B43" s="7"/>
      <c r="C43" s="7"/>
      <c r="D43" s="7"/>
      <c r="E43" s="7"/>
      <c r="F43" s="7"/>
      <c r="G43" s="7"/>
      <c r="H43" s="7"/>
    </row>
    <row r="44" spans="1:8" ht="15.75" x14ac:dyDescent="0.25">
      <c r="A44" s="52"/>
      <c r="B44" s="7"/>
      <c r="C44" s="7"/>
      <c r="D44" s="7"/>
      <c r="E44" s="7"/>
      <c r="F44" s="7"/>
      <c r="G44" s="7"/>
      <c r="H44" s="7"/>
    </row>
  </sheetData>
  <sheetProtection algorithmName="SHA-512" hashValue="naLwSNBbyF5b6sWVBaPBybcZRBihPtXB/SdjfklLQw5FFsH0XcOKtfI9GWPPs/Qwp9zbrlUyrYH6rROfGs7aug==" saltValue="+hLrnfw5K0MTH79JX8kazw==" spinCount="100000" sheet="1" selectLockedCells="1"/>
  <customSheetViews>
    <customSheetView guid="{A864C9AA-4007-4286-9E16-75AE4BD6E317}" showPageBreaks="1" printArea="1" view="pageBreakPreview">
      <selection activeCell="A25" sqref="A25:B25"/>
      <pageMargins left="0.5" right="0.5" top="0.75" bottom="0.75" header="0.3" footer="0.3"/>
      <pageSetup orientation="portrait" r:id="rId1"/>
      <headerFooter>
        <oddFooter>&amp;C&amp;8Page &amp;P</oddFooter>
      </headerFooter>
    </customSheetView>
  </customSheetViews>
  <mergeCells count="23">
    <mergeCell ref="D38:F38"/>
    <mergeCell ref="A31:B31"/>
    <mergeCell ref="A37:B37"/>
    <mergeCell ref="B14:H14"/>
    <mergeCell ref="A1:H1"/>
    <mergeCell ref="A2:H2"/>
    <mergeCell ref="A3:H3"/>
    <mergeCell ref="A4:H4"/>
    <mergeCell ref="A5:H5"/>
    <mergeCell ref="A6:H6"/>
    <mergeCell ref="B8:H8"/>
    <mergeCell ref="B9:H9"/>
    <mergeCell ref="B11:H11"/>
    <mergeCell ref="B12:H12"/>
    <mergeCell ref="B13:H13"/>
    <mergeCell ref="D26:E26"/>
    <mergeCell ref="D32:E32"/>
    <mergeCell ref="B15:H15"/>
    <mergeCell ref="B16:H16"/>
    <mergeCell ref="A18:H18"/>
    <mergeCell ref="A19:H19"/>
    <mergeCell ref="A20:H20"/>
    <mergeCell ref="A25:B25"/>
  </mergeCells>
  <pageMargins left="0.5" right="0.5" top="0.75" bottom="0.75" header="0.3" footer="0.3"/>
  <pageSetup scale="92" orientation="portrait" r:id="rId2"/>
  <headerFooter>
    <oddFooter>&amp;C&amp;8Page &amp;P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W345"/>
  <sheetViews>
    <sheetView showWhiteSpace="0" zoomScaleNormal="100" zoomScaleSheetLayoutView="100" workbookViewId="0">
      <selection activeCell="A6" sqref="A6"/>
    </sheetView>
  </sheetViews>
  <sheetFormatPr defaultRowHeight="15" x14ac:dyDescent="0.25"/>
  <cols>
    <col min="1" max="1" width="10.7109375" customWidth="1"/>
    <col min="2" max="2" width="6.140625" customWidth="1"/>
    <col min="3" max="3" width="2" customWidth="1"/>
    <col min="4" max="4" width="4.85546875" customWidth="1"/>
    <col min="5" max="5" width="4.7109375" customWidth="1"/>
    <col min="9" max="9" width="11.5703125" customWidth="1"/>
    <col min="10" max="10" width="14.140625" customWidth="1"/>
    <col min="17" max="23" width="9.140625" hidden="1" customWidth="1"/>
  </cols>
  <sheetData>
    <row r="1" spans="1:16" ht="21" x14ac:dyDescent="0.35">
      <c r="A1" s="839" t="s">
        <v>44</v>
      </c>
      <c r="B1" s="840"/>
      <c r="C1" s="840"/>
      <c r="D1" s="840"/>
      <c r="E1" s="840"/>
      <c r="F1" s="840"/>
      <c r="G1" s="840"/>
      <c r="H1" s="840"/>
      <c r="I1" s="840"/>
      <c r="J1" s="840"/>
      <c r="K1" s="840"/>
      <c r="L1" s="840"/>
      <c r="M1" s="840"/>
      <c r="N1" s="840"/>
      <c r="O1" s="840"/>
      <c r="P1" s="339"/>
    </row>
    <row r="2" spans="1:16" ht="18.75" x14ac:dyDescent="0.3">
      <c r="A2" s="49"/>
    </row>
    <row r="3" spans="1:16" ht="18.75" x14ac:dyDescent="0.3">
      <c r="A3" s="841" t="s">
        <v>919</v>
      </c>
      <c r="B3" s="842"/>
      <c r="C3" s="842"/>
      <c r="D3" s="842"/>
      <c r="E3" s="842"/>
      <c r="F3" s="842"/>
      <c r="G3" s="842"/>
      <c r="H3" s="842"/>
      <c r="I3" s="842"/>
      <c r="J3" s="842"/>
      <c r="K3" s="842"/>
      <c r="L3" s="842"/>
      <c r="M3" s="842"/>
      <c r="N3" s="842"/>
      <c r="O3" s="842"/>
      <c r="P3" s="842"/>
    </row>
    <row r="4" spans="1:16" ht="15.75" x14ac:dyDescent="0.25">
      <c r="A4" s="843" t="s">
        <v>924</v>
      </c>
      <c r="B4" s="842"/>
      <c r="C4" s="842"/>
      <c r="D4" s="842"/>
      <c r="E4" s="842"/>
      <c r="F4" s="842"/>
      <c r="G4" s="842"/>
      <c r="H4" s="842"/>
      <c r="I4" s="842"/>
      <c r="J4" s="842"/>
      <c r="K4" s="842"/>
      <c r="L4" s="842"/>
      <c r="M4" s="842"/>
      <c r="N4" s="842"/>
      <c r="O4" s="842"/>
      <c r="P4" s="842"/>
    </row>
    <row r="5" spans="1:16" ht="15.75" x14ac:dyDescent="0.25">
      <c r="A5" s="350" t="s">
        <v>1267</v>
      </c>
    </row>
    <row r="6" spans="1:16" x14ac:dyDescent="0.25">
      <c r="A6" s="322" t="s">
        <v>1317</v>
      </c>
    </row>
    <row r="7" spans="1:16" x14ac:dyDescent="0.25">
      <c r="A7" s="340"/>
    </row>
    <row r="8" spans="1:16" ht="15.75" x14ac:dyDescent="0.25">
      <c r="A8" s="326" t="s">
        <v>555</v>
      </c>
      <c r="B8" s="269" t="s">
        <v>750</v>
      </c>
      <c r="C8" s="269"/>
      <c r="D8" s="309"/>
      <c r="E8" s="309"/>
      <c r="F8" s="309"/>
      <c r="G8" s="309"/>
      <c r="H8" s="309"/>
      <c r="I8" s="309"/>
      <c r="J8" s="309"/>
      <c r="K8" s="309"/>
    </row>
    <row r="9" spans="1:16" ht="15.75" x14ac:dyDescent="0.25">
      <c r="A9" s="341"/>
      <c r="B9" s="35"/>
      <c r="C9" s="35"/>
    </row>
    <row r="10" spans="1:16" ht="15.75" x14ac:dyDescent="0.25">
      <c r="A10" s="30" t="s">
        <v>50</v>
      </c>
      <c r="B10" s="26"/>
      <c r="C10" s="7"/>
      <c r="D10" s="830" t="s">
        <v>754</v>
      </c>
      <c r="E10" s="842"/>
      <c r="F10" s="842"/>
      <c r="G10" s="842"/>
      <c r="H10" s="842"/>
      <c r="I10" s="842"/>
      <c r="J10" s="842"/>
      <c r="K10" s="842"/>
      <c r="L10" s="842"/>
      <c r="M10" s="842"/>
      <c r="N10" s="842"/>
      <c r="O10" s="842"/>
      <c r="P10" s="842"/>
    </row>
    <row r="11" spans="1:16" ht="15.75" x14ac:dyDescent="0.25">
      <c r="A11" s="52"/>
      <c r="B11" s="7"/>
      <c r="C11" s="7"/>
      <c r="D11" s="27"/>
      <c r="E11" s="7" t="s">
        <v>886</v>
      </c>
      <c r="F11" s="7"/>
      <c r="G11" s="7"/>
      <c r="H11" s="7"/>
      <c r="I11" s="7"/>
      <c r="J11" s="7"/>
      <c r="K11" s="7"/>
      <c r="L11" s="7"/>
      <c r="M11" s="7"/>
      <c r="N11" s="7"/>
    </row>
    <row r="12" spans="1:16" ht="15.75" x14ac:dyDescent="0.25">
      <c r="A12" s="52"/>
      <c r="B12" s="7"/>
      <c r="C12" s="7"/>
      <c r="D12" s="293"/>
      <c r="E12" s="7"/>
      <c r="F12" s="7"/>
      <c r="G12" s="7"/>
      <c r="H12" s="7"/>
      <c r="I12" s="7"/>
      <c r="J12" s="7"/>
      <c r="K12" s="7"/>
      <c r="L12" s="7"/>
      <c r="M12" s="7"/>
      <c r="N12" s="7"/>
    </row>
    <row r="13" spans="1:16" ht="15.75" x14ac:dyDescent="0.25">
      <c r="A13" s="30"/>
      <c r="B13" s="13" t="s">
        <v>45</v>
      </c>
      <c r="C13" s="7"/>
      <c r="D13" s="7"/>
    </row>
    <row r="14" spans="1:16" ht="15.75" x14ac:dyDescent="0.25">
      <c r="A14" s="30" t="s">
        <v>51</v>
      </c>
      <c r="B14" s="26" t="s">
        <v>45</v>
      </c>
      <c r="C14" s="7"/>
      <c r="D14" s="830" t="s">
        <v>742</v>
      </c>
      <c r="E14" s="842"/>
      <c r="F14" s="842"/>
      <c r="G14" s="842"/>
      <c r="H14" s="842"/>
      <c r="I14" s="842"/>
      <c r="J14" s="842"/>
      <c r="K14" s="842"/>
      <c r="L14" s="842"/>
      <c r="M14" s="842"/>
      <c r="N14" s="842"/>
    </row>
    <row r="15" spans="1:16" ht="12.2" customHeight="1" x14ac:dyDescent="0.25">
      <c r="A15" s="14"/>
      <c r="B15" s="7"/>
      <c r="C15" s="7"/>
      <c r="D15" s="7"/>
      <c r="E15" s="7"/>
      <c r="F15" s="7"/>
      <c r="G15" s="7"/>
      <c r="H15" s="7"/>
      <c r="I15" s="7"/>
      <c r="J15" s="7"/>
      <c r="K15" s="7"/>
      <c r="L15" s="7"/>
      <c r="M15" s="7"/>
      <c r="N15" s="7"/>
    </row>
    <row r="16" spans="1:16" ht="15.75" x14ac:dyDescent="0.25">
      <c r="A16" s="52"/>
      <c r="B16" s="7"/>
      <c r="C16" s="7"/>
      <c r="D16" s="695"/>
      <c r="E16" s="52" t="s">
        <v>1022</v>
      </c>
      <c r="F16" s="7"/>
      <c r="G16" s="7"/>
      <c r="H16" s="7"/>
      <c r="I16" s="7"/>
      <c r="J16" s="342" t="s">
        <v>923</v>
      </c>
      <c r="K16" s="7"/>
      <c r="L16" s="7"/>
      <c r="M16" s="7"/>
      <c r="N16" s="7"/>
    </row>
    <row r="17" spans="1:14" ht="15.75" x14ac:dyDescent="0.25">
      <c r="A17" s="34"/>
      <c r="B17" s="7"/>
      <c r="C17" s="7"/>
      <c r="D17" s="28"/>
      <c r="E17" s="34" t="s">
        <v>929</v>
      </c>
      <c r="I17" s="146"/>
      <c r="J17" s="342" t="s">
        <v>917</v>
      </c>
      <c r="K17" s="146"/>
      <c r="L17" s="146"/>
      <c r="M17" s="146"/>
      <c r="N17" s="7"/>
    </row>
    <row r="18" spans="1:14" ht="15.75" customHeight="1" x14ac:dyDescent="0.25">
      <c r="A18" s="34"/>
      <c r="B18" s="7"/>
      <c r="C18" s="7"/>
      <c r="D18" s="29"/>
      <c r="E18" s="146"/>
      <c r="F18" s="146"/>
      <c r="G18" s="146"/>
      <c r="H18" s="146"/>
      <c r="I18" s="146"/>
      <c r="K18" s="146"/>
      <c r="L18" s="146"/>
      <c r="M18" s="146"/>
      <c r="N18" s="7"/>
    </row>
    <row r="19" spans="1:14" ht="15.75" x14ac:dyDescent="0.25">
      <c r="A19" s="30"/>
      <c r="B19" s="29"/>
      <c r="C19" s="146"/>
      <c r="D19" s="146"/>
      <c r="E19" s="7"/>
      <c r="F19" s="146"/>
      <c r="G19" s="146"/>
      <c r="H19" s="146"/>
      <c r="I19" s="146"/>
      <c r="J19" s="146"/>
      <c r="K19" s="146"/>
      <c r="L19" s="146"/>
      <c r="M19" s="146"/>
      <c r="N19" s="7"/>
    </row>
    <row r="20" spans="1:14" ht="15.75" x14ac:dyDescent="0.25">
      <c r="A20" s="30" t="s">
        <v>53</v>
      </c>
      <c r="B20" s="27"/>
      <c r="C20" s="146"/>
      <c r="D20" s="146" t="s">
        <v>52</v>
      </c>
      <c r="E20" s="7"/>
      <c r="F20" s="146"/>
      <c r="G20" s="146"/>
      <c r="H20" s="146"/>
      <c r="I20" s="146"/>
      <c r="J20" s="146"/>
      <c r="K20" s="146"/>
      <c r="L20" s="146"/>
      <c r="M20" s="146"/>
      <c r="N20" s="7"/>
    </row>
    <row r="21" spans="1:14" ht="15.75" x14ac:dyDescent="0.25">
      <c r="A21" s="34"/>
      <c r="B21" s="343"/>
      <c r="C21" s="146"/>
      <c r="D21" s="146"/>
      <c r="E21" s="146"/>
      <c r="F21" s="146"/>
      <c r="G21" s="146"/>
      <c r="H21" s="146"/>
      <c r="I21" s="146"/>
      <c r="J21" s="146"/>
      <c r="K21" s="146"/>
      <c r="L21" s="146"/>
      <c r="M21" s="146"/>
      <c r="N21" s="7"/>
    </row>
    <row r="22" spans="1:14" ht="15.75" x14ac:dyDescent="0.25">
      <c r="A22" s="30"/>
      <c r="B22" s="29"/>
      <c r="C22" s="146"/>
      <c r="D22" s="146"/>
      <c r="K22" s="146"/>
      <c r="L22" s="146"/>
      <c r="M22" s="146"/>
      <c r="N22" s="7"/>
    </row>
    <row r="23" spans="1:14" ht="15.75" x14ac:dyDescent="0.25">
      <c r="A23" s="30" t="s">
        <v>54</v>
      </c>
      <c r="B23" s="27"/>
      <c r="C23" s="146"/>
      <c r="D23" s="831" t="s">
        <v>845</v>
      </c>
      <c r="E23" s="842"/>
      <c r="F23" s="842"/>
      <c r="G23" s="842"/>
      <c r="H23" s="842"/>
      <c r="I23" s="842"/>
      <c r="J23" s="842"/>
      <c r="K23" s="146"/>
      <c r="L23" s="146"/>
      <c r="M23" s="146"/>
      <c r="N23" s="7"/>
    </row>
    <row r="24" spans="1:14" ht="15.75" x14ac:dyDescent="0.25">
      <c r="A24" s="14"/>
      <c r="B24" s="343"/>
      <c r="C24" s="146"/>
      <c r="D24" s="146"/>
      <c r="E24" s="7"/>
      <c r="F24" s="146"/>
      <c r="G24" s="146"/>
      <c r="H24" s="146"/>
      <c r="I24" s="146"/>
      <c r="J24" s="146"/>
      <c r="K24" s="146"/>
      <c r="L24" s="146"/>
      <c r="M24" s="146"/>
      <c r="N24" s="7"/>
    </row>
    <row r="25" spans="1:14" ht="15.75" x14ac:dyDescent="0.25">
      <c r="A25" s="30"/>
      <c r="B25" s="29"/>
      <c r="C25" s="146"/>
      <c r="D25" s="146"/>
      <c r="E25" s="146"/>
      <c r="F25" s="146"/>
      <c r="G25" s="146"/>
      <c r="H25" s="146"/>
      <c r="I25" s="146"/>
      <c r="J25" s="146"/>
      <c r="K25" s="146"/>
      <c r="L25" s="146"/>
      <c r="M25" s="146"/>
      <c r="N25" s="7"/>
    </row>
    <row r="26" spans="1:14" ht="15.75" x14ac:dyDescent="0.25">
      <c r="A26" s="30" t="s">
        <v>55</v>
      </c>
      <c r="B26" s="27"/>
      <c r="C26" s="146"/>
      <c r="D26" s="146" t="s">
        <v>57</v>
      </c>
      <c r="E26" s="146"/>
      <c r="F26" s="146"/>
      <c r="G26" s="146"/>
      <c r="H26" s="146"/>
      <c r="I26" s="146"/>
      <c r="J26" s="146"/>
      <c r="K26" s="146"/>
      <c r="L26" s="146"/>
      <c r="M26" s="146"/>
      <c r="N26" s="7"/>
    </row>
    <row r="27" spans="1:14" ht="15.75" x14ac:dyDescent="0.25">
      <c r="A27" s="34"/>
      <c r="B27" s="343"/>
      <c r="C27" s="146"/>
      <c r="D27" s="146"/>
      <c r="E27" s="146"/>
      <c r="F27" s="146"/>
      <c r="G27" s="146"/>
      <c r="H27" s="146"/>
      <c r="I27" s="146"/>
      <c r="J27" s="146"/>
      <c r="K27" s="146"/>
      <c r="L27" s="146"/>
      <c r="M27" s="146"/>
      <c r="N27" s="7"/>
    </row>
    <row r="28" spans="1:14" ht="15.75" x14ac:dyDescent="0.25">
      <c r="A28" s="30"/>
      <c r="B28" s="29"/>
      <c r="C28" s="146"/>
      <c r="D28" s="7"/>
      <c r="E28" s="7"/>
      <c r="F28" s="7"/>
      <c r="G28" s="7"/>
      <c r="H28" s="7"/>
      <c r="I28" s="7"/>
      <c r="J28" s="7"/>
      <c r="K28" s="7"/>
      <c r="L28" s="7"/>
      <c r="M28" s="7"/>
      <c r="N28" s="7"/>
    </row>
    <row r="29" spans="1:14" ht="15.75" x14ac:dyDescent="0.25">
      <c r="A29" s="30" t="s">
        <v>56</v>
      </c>
      <c r="B29" s="27"/>
      <c r="C29" s="146"/>
      <c r="D29" s="7" t="s">
        <v>58</v>
      </c>
      <c r="E29" s="7"/>
      <c r="F29" s="7"/>
      <c r="G29" s="7"/>
      <c r="H29" s="7"/>
      <c r="I29" s="7"/>
      <c r="J29" s="7"/>
      <c r="K29" s="7"/>
      <c r="L29" s="7"/>
      <c r="M29" s="7"/>
      <c r="N29" s="7"/>
    </row>
    <row r="30" spans="1:14" ht="12.2" customHeight="1" x14ac:dyDescent="0.25">
      <c r="A30" s="14"/>
      <c r="B30" s="146"/>
      <c r="C30" s="146"/>
      <c r="D30" s="7"/>
      <c r="E30" s="7"/>
      <c r="F30" s="7"/>
      <c r="G30" s="7"/>
      <c r="H30" s="7"/>
      <c r="I30" s="7"/>
      <c r="J30" s="7"/>
      <c r="K30" s="7"/>
      <c r="L30" s="7"/>
      <c r="M30" s="7"/>
      <c r="N30" s="7"/>
    </row>
    <row r="31" spans="1:14" ht="15.75" x14ac:dyDescent="0.25">
      <c r="A31" s="52"/>
      <c r="B31" s="7"/>
      <c r="C31" s="7"/>
      <c r="D31" s="27"/>
      <c r="E31" s="7" t="s">
        <v>849</v>
      </c>
      <c r="F31" s="7"/>
      <c r="G31" s="7"/>
      <c r="H31" s="7"/>
      <c r="I31" s="7"/>
      <c r="J31" s="7"/>
      <c r="K31" s="7"/>
      <c r="L31" s="7"/>
      <c r="M31" s="7"/>
      <c r="N31" s="7"/>
    </row>
    <row r="32" spans="1:14" ht="15.75" x14ac:dyDescent="0.25">
      <c r="A32" s="52"/>
      <c r="B32" s="7"/>
      <c r="C32" s="7"/>
      <c r="D32" s="27"/>
      <c r="E32" s="7" t="s">
        <v>59</v>
      </c>
      <c r="F32" s="7"/>
      <c r="G32" s="7"/>
      <c r="H32" s="7"/>
      <c r="I32" s="7"/>
      <c r="J32" s="7"/>
      <c r="K32" s="7"/>
      <c r="L32" s="7"/>
      <c r="M32" s="7"/>
      <c r="N32" s="7"/>
    </row>
    <row r="33" spans="1:14" ht="15.75" x14ac:dyDescent="0.25">
      <c r="A33" s="52"/>
      <c r="B33" s="7"/>
      <c r="C33" s="7"/>
      <c r="D33" s="27"/>
      <c r="E33" s="7" t="s">
        <v>134</v>
      </c>
      <c r="F33" s="7"/>
      <c r="G33" s="7"/>
      <c r="H33" s="845"/>
      <c r="I33" s="845"/>
      <c r="J33" s="845"/>
      <c r="K33" s="845"/>
      <c r="L33" s="7"/>
      <c r="M33" s="7"/>
      <c r="N33" s="7"/>
    </row>
    <row r="34" spans="1:14" ht="15.75" x14ac:dyDescent="0.25">
      <c r="A34" s="52"/>
      <c r="B34" s="7"/>
      <c r="C34" s="7"/>
      <c r="D34" s="27"/>
      <c r="E34" s="7" t="s">
        <v>930</v>
      </c>
      <c r="F34" s="7"/>
      <c r="G34" s="7"/>
      <c r="H34" s="7"/>
      <c r="I34" s="7"/>
      <c r="J34" s="7"/>
      <c r="K34" s="7"/>
      <c r="L34" s="7"/>
      <c r="M34" s="7"/>
      <c r="N34" s="7"/>
    </row>
    <row r="35" spans="1:14" ht="12.2" customHeight="1" x14ac:dyDescent="0.25">
      <c r="A35" s="52"/>
      <c r="B35" s="7"/>
      <c r="C35" s="7"/>
      <c r="D35" s="7"/>
      <c r="E35" s="7"/>
      <c r="F35" s="7"/>
      <c r="G35" s="7"/>
      <c r="H35" s="7"/>
      <c r="I35" s="7"/>
      <c r="J35" s="7"/>
      <c r="K35" s="7"/>
      <c r="L35" s="7"/>
      <c r="M35" s="7"/>
      <c r="N35" s="7"/>
    </row>
    <row r="36" spans="1:14" ht="15.75" x14ac:dyDescent="0.25">
      <c r="A36" s="52"/>
      <c r="B36" s="7"/>
      <c r="C36" s="7"/>
      <c r="D36" s="279" t="s">
        <v>907</v>
      </c>
    </row>
    <row r="37" spans="1:14" ht="15.75" x14ac:dyDescent="0.25">
      <c r="A37" s="52"/>
      <c r="B37" s="7"/>
      <c r="C37" s="7"/>
      <c r="D37" s="7" t="s">
        <v>908</v>
      </c>
      <c r="L37" s="7"/>
      <c r="M37" s="7"/>
      <c r="N37" s="7"/>
    </row>
    <row r="38" spans="1:14" ht="15.75" x14ac:dyDescent="0.25">
      <c r="A38" s="52"/>
      <c r="B38" s="7" t="s">
        <v>46</v>
      </c>
      <c r="C38" s="7"/>
      <c r="D38" s="27"/>
      <c r="E38" s="7" t="s">
        <v>60</v>
      </c>
      <c r="F38" s="7"/>
      <c r="G38" s="7"/>
      <c r="H38" s="7"/>
      <c r="I38" s="7"/>
      <c r="J38" s="7"/>
      <c r="K38" s="7"/>
      <c r="L38" s="7"/>
      <c r="M38" s="7"/>
      <c r="N38" s="7"/>
    </row>
    <row r="39" spans="1:14" ht="15.75" x14ac:dyDescent="0.25">
      <c r="B39" s="7" t="s">
        <v>45</v>
      </c>
      <c r="C39" s="7"/>
      <c r="D39" s="28"/>
      <c r="E39" s="7" t="s">
        <v>745</v>
      </c>
    </row>
    <row r="40" spans="1:14" ht="15.75" x14ac:dyDescent="0.25">
      <c r="B40" s="7"/>
      <c r="C40" s="7"/>
      <c r="D40" s="7"/>
      <c r="E40" s="7" t="s">
        <v>746</v>
      </c>
      <c r="F40" s="7"/>
      <c r="G40" s="7"/>
      <c r="H40" s="7"/>
      <c r="I40" s="7"/>
      <c r="J40" s="7"/>
      <c r="K40" s="7"/>
      <c r="L40" s="7"/>
      <c r="M40" s="7"/>
      <c r="N40" s="7"/>
    </row>
    <row r="41" spans="1:14" ht="15.75" x14ac:dyDescent="0.25">
      <c r="B41" s="7"/>
      <c r="C41" s="7"/>
      <c r="D41" s="7"/>
      <c r="E41" s="27"/>
      <c r="F41" s="344" t="s">
        <v>61</v>
      </c>
      <c r="G41" s="7"/>
      <c r="H41" s="7"/>
      <c r="I41" s="7"/>
      <c r="J41" s="7"/>
      <c r="K41" s="7"/>
      <c r="L41" s="7"/>
      <c r="M41" s="7"/>
      <c r="N41" s="7"/>
    </row>
    <row r="42" spans="1:14" ht="15.75" x14ac:dyDescent="0.25">
      <c r="B42" s="7"/>
      <c r="C42" s="7"/>
      <c r="D42" s="7"/>
      <c r="E42" s="7"/>
      <c r="F42" s="845"/>
      <c r="G42" s="845"/>
      <c r="H42" s="845"/>
      <c r="I42" s="845"/>
      <c r="J42" s="845"/>
      <c r="K42" s="845"/>
      <c r="L42" s="7"/>
      <c r="M42" s="7"/>
      <c r="N42" s="7"/>
    </row>
    <row r="43" spans="1:14" ht="15.75" x14ac:dyDescent="0.25">
      <c r="A43" s="52"/>
      <c r="B43" s="7"/>
      <c r="C43" s="7"/>
      <c r="D43" s="7"/>
      <c r="E43" s="7"/>
      <c r="F43" s="846"/>
      <c r="G43" s="846"/>
      <c r="H43" s="846"/>
      <c r="I43" s="846"/>
      <c r="J43" s="846"/>
      <c r="K43" s="846"/>
      <c r="L43" s="7"/>
      <c r="M43" s="7"/>
      <c r="N43" s="7"/>
    </row>
    <row r="44" spans="1:14" ht="15.75" x14ac:dyDescent="0.25">
      <c r="A44" s="52"/>
      <c r="B44" s="7"/>
      <c r="C44" s="7"/>
      <c r="D44" s="7"/>
      <c r="E44" s="7"/>
      <c r="F44" s="846"/>
      <c r="G44" s="846"/>
      <c r="H44" s="846"/>
      <c r="I44" s="846"/>
      <c r="J44" s="846"/>
      <c r="K44" s="846"/>
      <c r="L44" s="7"/>
      <c r="M44" s="7"/>
      <c r="N44" s="7"/>
    </row>
    <row r="45" spans="1:14" ht="15.75" x14ac:dyDescent="0.25">
      <c r="A45" s="52"/>
      <c r="B45" s="7"/>
      <c r="C45" s="7"/>
      <c r="D45" s="7"/>
      <c r="E45" s="7"/>
      <c r="F45" s="846"/>
      <c r="G45" s="846"/>
      <c r="H45" s="846"/>
      <c r="I45" s="846"/>
      <c r="J45" s="846"/>
      <c r="K45" s="846"/>
      <c r="L45" s="7"/>
      <c r="M45" s="7"/>
      <c r="N45" s="7"/>
    </row>
    <row r="46" spans="1:14" ht="15.75" x14ac:dyDescent="0.25">
      <c r="A46" s="52"/>
      <c r="B46" s="7"/>
      <c r="C46" s="7"/>
      <c r="D46" s="7"/>
      <c r="E46" s="7"/>
      <c r="F46" s="846"/>
      <c r="G46" s="846"/>
      <c r="H46" s="846"/>
      <c r="I46" s="846"/>
      <c r="J46" s="846"/>
      <c r="K46" s="846"/>
      <c r="L46" s="7"/>
      <c r="M46" s="7"/>
      <c r="N46" s="7"/>
    </row>
    <row r="47" spans="1:14" ht="15.75" x14ac:dyDescent="0.25">
      <c r="A47" s="52"/>
      <c r="B47" s="7"/>
      <c r="C47" s="7"/>
      <c r="D47" s="7"/>
      <c r="E47" s="7"/>
      <c r="F47" s="846"/>
      <c r="G47" s="846"/>
      <c r="H47" s="846"/>
      <c r="I47" s="846"/>
      <c r="J47" s="846"/>
      <c r="K47" s="846"/>
      <c r="L47" s="7"/>
      <c r="M47" s="7"/>
      <c r="N47" s="7"/>
    </row>
    <row r="48" spans="1:14" ht="15.75" x14ac:dyDescent="0.25">
      <c r="A48" s="52"/>
      <c r="B48" s="7"/>
      <c r="C48" s="7"/>
      <c r="D48" s="27"/>
      <c r="E48" s="279" t="s">
        <v>62</v>
      </c>
      <c r="F48" s="7"/>
      <c r="G48" s="7"/>
      <c r="H48" s="7"/>
      <c r="I48" s="7"/>
      <c r="J48" s="7"/>
      <c r="K48" s="7"/>
      <c r="L48" s="7"/>
      <c r="M48" s="7"/>
      <c r="N48" s="7"/>
    </row>
    <row r="49" spans="1:14" ht="15.75" x14ac:dyDescent="0.25">
      <c r="A49" s="52"/>
      <c r="B49" s="7"/>
      <c r="C49" s="7"/>
      <c r="D49" s="29"/>
      <c r="E49" s="279"/>
      <c r="F49" s="7"/>
      <c r="G49" s="7"/>
      <c r="H49" s="7"/>
      <c r="I49" s="7"/>
      <c r="J49" s="7"/>
      <c r="K49" s="7"/>
      <c r="L49" s="7"/>
      <c r="M49" s="7"/>
      <c r="N49" s="7"/>
    </row>
    <row r="50" spans="1:14" ht="15.75" x14ac:dyDescent="0.25">
      <c r="A50" s="30"/>
      <c r="B50" s="13"/>
      <c r="C50" s="7"/>
      <c r="D50" s="7"/>
      <c r="E50" s="7"/>
      <c r="F50" s="7"/>
      <c r="G50" s="7"/>
      <c r="H50" s="7"/>
      <c r="I50" s="7"/>
      <c r="J50" s="7"/>
      <c r="K50" s="7"/>
      <c r="L50" s="7"/>
      <c r="M50" s="7"/>
      <c r="N50" s="7"/>
    </row>
    <row r="51" spans="1:14" ht="15.75" x14ac:dyDescent="0.25">
      <c r="A51" s="30" t="s">
        <v>63</v>
      </c>
      <c r="B51" s="26"/>
      <c r="C51" s="7"/>
      <c r="D51" s="7" t="s">
        <v>64</v>
      </c>
      <c r="E51" s="7"/>
      <c r="F51" s="7"/>
      <c r="G51" s="7"/>
      <c r="H51" s="7"/>
      <c r="I51" s="7"/>
      <c r="J51" s="7"/>
      <c r="K51" s="7"/>
      <c r="L51" s="7"/>
      <c r="M51" s="7"/>
      <c r="N51" s="7"/>
    </row>
    <row r="52" spans="1:14" ht="15.75" x14ac:dyDescent="0.25">
      <c r="A52" s="52"/>
      <c r="B52" s="25"/>
      <c r="C52" s="7"/>
      <c r="D52" s="279" t="s">
        <v>711</v>
      </c>
      <c r="E52" s="7"/>
      <c r="F52" s="7"/>
      <c r="G52" s="7"/>
      <c r="H52" s="7"/>
      <c r="I52" s="7"/>
      <c r="J52" s="7"/>
      <c r="K52" s="7"/>
      <c r="L52" s="7"/>
      <c r="M52" s="7"/>
      <c r="N52" s="7"/>
    </row>
    <row r="53" spans="1:14" ht="15.75" x14ac:dyDescent="0.25">
      <c r="A53" s="52"/>
      <c r="B53" s="67"/>
      <c r="C53" s="7"/>
      <c r="D53" s="7"/>
      <c r="E53" s="7"/>
      <c r="F53" s="7"/>
      <c r="G53" s="7"/>
      <c r="H53" s="7"/>
      <c r="I53" s="7"/>
      <c r="J53" s="7"/>
      <c r="K53" s="7"/>
      <c r="L53" s="7"/>
      <c r="M53" s="7"/>
      <c r="N53" s="7"/>
    </row>
    <row r="54" spans="1:14" ht="15.75" x14ac:dyDescent="0.25">
      <c r="A54" s="30"/>
      <c r="B54" s="13"/>
      <c r="C54" s="7"/>
      <c r="D54" s="7"/>
    </row>
    <row r="55" spans="1:14" ht="15.75" x14ac:dyDescent="0.25">
      <c r="A55" s="30" t="s">
        <v>65</v>
      </c>
      <c r="B55" s="26"/>
      <c r="C55" s="7"/>
      <c r="D55" s="7" t="s">
        <v>1300</v>
      </c>
      <c r="E55" s="7"/>
      <c r="F55" s="7"/>
      <c r="G55" s="7"/>
      <c r="H55" s="7"/>
      <c r="I55" s="7"/>
      <c r="J55" s="7"/>
      <c r="K55" s="7"/>
      <c r="L55" s="7"/>
      <c r="M55" s="7"/>
      <c r="N55" s="7"/>
    </row>
    <row r="56" spans="1:14" ht="15.75" x14ac:dyDescent="0.25">
      <c r="A56" s="30"/>
      <c r="B56" s="26"/>
      <c r="C56" s="7"/>
      <c r="D56" s="7" t="s">
        <v>851</v>
      </c>
      <c r="E56" s="7"/>
      <c r="F56" s="7"/>
      <c r="G56" s="7"/>
      <c r="H56" s="7"/>
      <c r="I56" s="7"/>
      <c r="J56" s="7"/>
      <c r="K56" s="7"/>
      <c r="L56" s="7"/>
      <c r="M56" s="7"/>
      <c r="N56" s="7"/>
    </row>
    <row r="57" spans="1:14" ht="15.75" x14ac:dyDescent="0.25">
      <c r="A57" s="13"/>
      <c r="B57" s="67"/>
      <c r="C57" s="7"/>
      <c r="D57" s="7"/>
      <c r="E57" s="7"/>
      <c r="F57" s="146"/>
      <c r="G57" s="7"/>
      <c r="H57" s="7"/>
      <c r="I57" s="7"/>
      <c r="J57" s="7"/>
      <c r="K57" s="7"/>
      <c r="L57" s="7"/>
      <c r="M57" s="7"/>
      <c r="N57" s="7"/>
    </row>
    <row r="58" spans="1:14" ht="15.75" x14ac:dyDescent="0.25">
      <c r="A58" s="30"/>
      <c r="B58" s="13"/>
      <c r="C58" s="7"/>
      <c r="D58" s="7"/>
    </row>
    <row r="59" spans="1:14" ht="15.75" x14ac:dyDescent="0.25">
      <c r="A59" s="30" t="s">
        <v>66</v>
      </c>
      <c r="B59" s="26"/>
      <c r="C59" s="7"/>
      <c r="D59" s="7" t="s">
        <v>934</v>
      </c>
    </row>
    <row r="60" spans="1:14" ht="15.75" x14ac:dyDescent="0.25">
      <c r="A60" s="13"/>
      <c r="B60" s="694"/>
      <c r="C60" s="7"/>
      <c r="D60" s="7"/>
    </row>
    <row r="61" spans="1:14" ht="15.75" x14ac:dyDescent="0.25">
      <c r="A61" s="10" t="s">
        <v>552</v>
      </c>
      <c r="E61" s="279"/>
    </row>
    <row r="62" spans="1:14" ht="15.75" x14ac:dyDescent="0.25">
      <c r="E62" s="279"/>
    </row>
    <row r="63" spans="1:14" ht="15.75" x14ac:dyDescent="0.25">
      <c r="A63" s="30" t="s">
        <v>67</v>
      </c>
      <c r="B63" s="26"/>
      <c r="C63" s="7"/>
      <c r="D63" s="7" t="s">
        <v>988</v>
      </c>
      <c r="E63" s="7"/>
      <c r="F63" s="7"/>
      <c r="G63" s="7"/>
      <c r="H63" s="7"/>
      <c r="I63" s="7"/>
      <c r="J63" s="7"/>
      <c r="K63" s="7"/>
      <c r="L63" s="7"/>
      <c r="M63" s="7"/>
      <c r="N63" s="7"/>
    </row>
    <row r="64" spans="1:14" ht="15.75" x14ac:dyDescent="0.25">
      <c r="A64" s="13"/>
      <c r="B64" s="25"/>
      <c r="C64" s="7"/>
      <c r="D64" s="7" t="s">
        <v>743</v>
      </c>
    </row>
    <row r="65" spans="1:16" ht="15.75" x14ac:dyDescent="0.25">
      <c r="A65" s="13"/>
      <c r="B65" s="28"/>
      <c r="C65" s="7"/>
      <c r="D65" s="7" t="s">
        <v>69</v>
      </c>
    </row>
    <row r="66" spans="1:16" ht="15.75" x14ac:dyDescent="0.25">
      <c r="A66" s="10"/>
      <c r="B66" s="28"/>
      <c r="C66" s="7"/>
      <c r="D66" s="7" t="s">
        <v>846</v>
      </c>
      <c r="E66" s="7"/>
      <c r="F66" s="7"/>
      <c r="G66" s="7"/>
      <c r="H66" s="7"/>
      <c r="I66" s="7"/>
      <c r="J66" s="7"/>
      <c r="K66" s="7"/>
      <c r="L66" s="7"/>
      <c r="M66" s="7"/>
      <c r="N66" s="7"/>
    </row>
    <row r="67" spans="1:16" ht="15.75" x14ac:dyDescent="0.25">
      <c r="A67" s="10"/>
      <c r="B67" s="274"/>
      <c r="C67" s="7"/>
      <c r="D67" s="7" t="s">
        <v>850</v>
      </c>
      <c r="E67" s="7"/>
      <c r="F67" s="7"/>
      <c r="G67" s="7"/>
      <c r="H67" s="7"/>
      <c r="I67" s="7"/>
      <c r="J67" s="7"/>
      <c r="K67" s="7"/>
      <c r="L67" s="7"/>
      <c r="M67" s="7"/>
      <c r="N67" s="7"/>
    </row>
    <row r="68" spans="1:16" ht="15.75" x14ac:dyDescent="0.25">
      <c r="A68" s="10"/>
      <c r="B68" s="28"/>
      <c r="C68" s="7"/>
      <c r="D68" s="7" t="s">
        <v>991</v>
      </c>
      <c r="E68" s="7"/>
      <c r="F68" s="7"/>
      <c r="G68" s="7"/>
      <c r="H68" s="7"/>
      <c r="I68" s="7"/>
      <c r="J68" s="7"/>
      <c r="K68" s="7"/>
      <c r="L68" s="7"/>
      <c r="M68" s="7"/>
      <c r="N68" s="7"/>
    </row>
    <row r="69" spans="1:16" ht="15.75" x14ac:dyDescent="0.25">
      <c r="B69" s="29"/>
      <c r="C69" s="7"/>
    </row>
    <row r="70" spans="1:16" ht="15.75" x14ac:dyDescent="0.25">
      <c r="C70" s="7"/>
    </row>
    <row r="71" spans="1:16" ht="15.75" x14ac:dyDescent="0.25">
      <c r="A71" s="30" t="s">
        <v>68</v>
      </c>
      <c r="B71" s="27"/>
      <c r="D71" s="830" t="s">
        <v>1319</v>
      </c>
      <c r="E71" s="842"/>
      <c r="F71" s="842"/>
      <c r="G71" s="842"/>
      <c r="H71" s="842"/>
      <c r="I71" s="842"/>
      <c r="J71" s="842"/>
      <c r="K71" s="842"/>
      <c r="L71" s="842"/>
      <c r="M71" s="842"/>
      <c r="N71" s="842"/>
      <c r="O71" s="842"/>
      <c r="P71" s="842"/>
    </row>
    <row r="72" spans="1:16" ht="15.75" x14ac:dyDescent="0.25">
      <c r="A72" s="13"/>
      <c r="E72" s="7"/>
      <c r="F72" s="7"/>
      <c r="G72" s="7"/>
      <c r="H72" s="7"/>
      <c r="I72" s="7"/>
      <c r="J72" s="7"/>
      <c r="K72" s="7"/>
      <c r="L72" s="7"/>
      <c r="M72" s="7"/>
      <c r="N72" s="7"/>
    </row>
    <row r="73" spans="1:16" ht="15.75" x14ac:dyDescent="0.25">
      <c r="C73" s="7"/>
      <c r="E73" s="7"/>
      <c r="F73" s="7"/>
      <c r="G73" s="7"/>
      <c r="H73" s="7"/>
      <c r="I73" s="7"/>
      <c r="J73" s="7"/>
      <c r="K73" s="7"/>
      <c r="L73" s="7"/>
      <c r="M73" s="7"/>
      <c r="N73" s="7"/>
    </row>
    <row r="74" spans="1:16" ht="15.75" x14ac:dyDescent="0.25">
      <c r="A74" s="30" t="s">
        <v>70</v>
      </c>
      <c r="B74" s="26"/>
      <c r="C74" s="7"/>
      <c r="D74" s="7" t="s">
        <v>931</v>
      </c>
      <c r="F74" s="7"/>
      <c r="G74" s="7"/>
      <c r="H74" s="7"/>
      <c r="I74" s="7"/>
      <c r="J74" s="7"/>
      <c r="K74" s="7"/>
      <c r="L74" s="7"/>
      <c r="M74" s="7"/>
      <c r="N74" s="7"/>
    </row>
    <row r="75" spans="1:16" ht="15.75" x14ac:dyDescent="0.25">
      <c r="A75" s="13"/>
      <c r="B75" s="7"/>
      <c r="C75" s="7"/>
      <c r="D75" s="27"/>
      <c r="E75" s="7" t="s">
        <v>935</v>
      </c>
      <c r="F75" s="7"/>
      <c r="G75" s="7"/>
      <c r="H75" s="7"/>
      <c r="I75" s="7"/>
      <c r="J75" s="7"/>
      <c r="K75" s="7"/>
      <c r="L75" s="7"/>
      <c r="M75" s="7"/>
      <c r="N75" s="7"/>
    </row>
    <row r="76" spans="1:16" ht="15.75" x14ac:dyDescent="0.25">
      <c r="A76" s="13"/>
      <c r="B76" s="7"/>
      <c r="C76" s="7"/>
      <c r="D76" s="28"/>
      <c r="E76" s="7" t="s">
        <v>72</v>
      </c>
      <c r="F76" s="7"/>
      <c r="G76" s="7"/>
      <c r="H76" s="7"/>
      <c r="I76" s="7"/>
      <c r="J76" s="7"/>
      <c r="K76" s="7"/>
      <c r="L76" s="7"/>
      <c r="M76" s="7"/>
      <c r="N76" s="7"/>
    </row>
    <row r="77" spans="1:16" ht="15.75" x14ac:dyDescent="0.25">
      <c r="A77" s="13"/>
      <c r="B77" s="7"/>
      <c r="C77" s="7"/>
      <c r="D77" s="28"/>
      <c r="E77" s="7" t="s">
        <v>73</v>
      </c>
      <c r="F77" s="7"/>
      <c r="G77" s="7"/>
      <c r="H77" s="7"/>
      <c r="I77" s="7"/>
      <c r="J77" s="7"/>
      <c r="K77" s="7"/>
      <c r="L77" s="7"/>
      <c r="M77" s="7"/>
      <c r="N77" s="7"/>
    </row>
    <row r="78" spans="1:16" ht="15.75" x14ac:dyDescent="0.25">
      <c r="A78" s="13"/>
      <c r="B78" s="7"/>
      <c r="C78" s="7"/>
      <c r="D78" s="28"/>
      <c r="E78" s="7" t="s">
        <v>74</v>
      </c>
      <c r="F78" s="7"/>
      <c r="G78" s="7"/>
      <c r="H78" s="7"/>
      <c r="I78" s="7"/>
      <c r="J78" s="7"/>
      <c r="K78" s="7"/>
      <c r="L78" s="7"/>
      <c r="M78" s="7"/>
      <c r="N78" s="7"/>
    </row>
    <row r="79" spans="1:16" ht="15.75" x14ac:dyDescent="0.25">
      <c r="A79" s="13"/>
      <c r="B79" s="7"/>
      <c r="C79" s="7"/>
      <c r="D79" s="28"/>
      <c r="E79" s="7" t="s">
        <v>75</v>
      </c>
      <c r="F79" s="7"/>
      <c r="G79" s="7"/>
      <c r="H79" s="7"/>
      <c r="I79" s="7"/>
      <c r="J79" s="7"/>
      <c r="K79" s="7"/>
      <c r="L79" s="7"/>
      <c r="M79" s="7"/>
      <c r="N79" s="7"/>
    </row>
    <row r="80" spans="1:16" ht="15.75" x14ac:dyDescent="0.25">
      <c r="A80" s="13"/>
      <c r="B80" s="7"/>
      <c r="C80" s="7"/>
      <c r="D80" s="28"/>
      <c r="E80" s="7" t="s">
        <v>76</v>
      </c>
      <c r="F80" s="7"/>
      <c r="G80" s="7"/>
      <c r="H80" s="7"/>
      <c r="I80" s="7"/>
      <c r="J80" s="7"/>
      <c r="K80" s="7"/>
      <c r="L80" s="7"/>
      <c r="M80" s="7"/>
      <c r="N80" s="7"/>
    </row>
    <row r="81" spans="1:15" ht="15.75" x14ac:dyDescent="0.25">
      <c r="A81" s="30"/>
      <c r="B81" s="13"/>
      <c r="C81" s="7"/>
      <c r="D81" s="27"/>
      <c r="E81" s="7" t="s">
        <v>77</v>
      </c>
      <c r="F81" s="7"/>
      <c r="G81" s="7"/>
      <c r="H81" s="7"/>
      <c r="I81" s="7"/>
      <c r="J81" s="7"/>
      <c r="K81" s="7"/>
      <c r="L81" s="7"/>
      <c r="M81" s="7"/>
    </row>
    <row r="82" spans="1:15" ht="15.75" x14ac:dyDescent="0.25">
      <c r="A82" s="13"/>
      <c r="B82" s="67"/>
      <c r="C82" s="7"/>
      <c r="D82" s="29"/>
      <c r="E82" s="7"/>
      <c r="F82" s="7"/>
      <c r="G82" s="7"/>
      <c r="H82" s="7"/>
      <c r="I82" s="7"/>
      <c r="J82" s="7"/>
      <c r="K82" s="7"/>
      <c r="L82" s="7"/>
      <c r="M82" s="7"/>
      <c r="N82" s="7"/>
      <c r="O82" s="7"/>
    </row>
    <row r="83" spans="1:15" ht="15.75" x14ac:dyDescent="0.25">
      <c r="C83" s="7"/>
      <c r="E83" s="7"/>
      <c r="F83" s="7"/>
      <c r="G83" s="7"/>
      <c r="H83" s="7"/>
      <c r="I83" s="7"/>
      <c r="J83" s="7"/>
      <c r="K83" s="7"/>
      <c r="L83" s="7"/>
      <c r="M83" s="7"/>
    </row>
    <row r="84" spans="1:15" ht="15.75" x14ac:dyDescent="0.25">
      <c r="A84" s="30" t="s">
        <v>71</v>
      </c>
      <c r="B84" s="26"/>
      <c r="C84" s="7"/>
      <c r="D84" s="7" t="s">
        <v>1301</v>
      </c>
      <c r="F84" s="7"/>
      <c r="G84" s="7"/>
      <c r="H84" s="7"/>
      <c r="I84" s="7"/>
      <c r="J84" s="7"/>
      <c r="K84" s="7"/>
      <c r="L84" s="7"/>
      <c r="M84" s="7"/>
    </row>
    <row r="85" spans="1:15" ht="15.75" x14ac:dyDescent="0.25">
      <c r="A85" s="13"/>
      <c r="B85" s="67"/>
      <c r="C85" s="7"/>
      <c r="D85" s="27"/>
      <c r="E85" s="7" t="s">
        <v>596</v>
      </c>
      <c r="F85" s="7"/>
      <c r="G85" s="7"/>
      <c r="H85" s="7"/>
      <c r="I85" s="7"/>
      <c r="J85" s="7"/>
      <c r="K85" s="7"/>
      <c r="L85" s="7"/>
      <c r="M85" s="7"/>
      <c r="N85" s="7"/>
      <c r="O85" s="7"/>
    </row>
    <row r="86" spans="1:15" ht="15.75" x14ac:dyDescent="0.25">
      <c r="A86" s="13"/>
      <c r="B86" s="345"/>
      <c r="C86" s="31"/>
      <c r="D86" s="27"/>
      <c r="E86" s="7" t="s">
        <v>1303</v>
      </c>
    </row>
    <row r="87" spans="1:15" ht="15.75" x14ac:dyDescent="0.25">
      <c r="A87" s="13"/>
      <c r="B87" s="345"/>
      <c r="C87" s="31"/>
      <c r="D87" s="26"/>
      <c r="E87" s="7" t="s">
        <v>747</v>
      </c>
    </row>
    <row r="88" spans="1:15" ht="15.75" x14ac:dyDescent="0.25">
      <c r="A88" s="52"/>
      <c r="B88" s="67"/>
      <c r="C88" s="31"/>
      <c r="E88" s="7" t="s">
        <v>748</v>
      </c>
    </row>
    <row r="89" spans="1:15" ht="15.75" x14ac:dyDescent="0.25">
      <c r="A89" s="52"/>
      <c r="B89" s="67"/>
      <c r="C89" s="31"/>
      <c r="D89" s="27"/>
      <c r="E89" s="146" t="s">
        <v>1304</v>
      </c>
    </row>
    <row r="90" spans="1:15" ht="15.75" x14ac:dyDescent="0.25">
      <c r="A90" s="52"/>
      <c r="B90" s="345"/>
      <c r="C90" s="31"/>
      <c r="E90" s="146" t="s">
        <v>1305</v>
      </c>
    </row>
    <row r="91" spans="1:15" ht="15.75" x14ac:dyDescent="0.25">
      <c r="A91" s="52"/>
      <c r="B91" s="67"/>
      <c r="C91" s="31"/>
      <c r="D91" s="28"/>
      <c r="E91" s="146" t="s">
        <v>1306</v>
      </c>
    </row>
    <row r="92" spans="1:15" ht="15.75" x14ac:dyDescent="0.25">
      <c r="A92" s="52"/>
      <c r="B92" s="67"/>
      <c r="C92" s="7"/>
      <c r="D92" s="27"/>
      <c r="E92" s="146" t="s">
        <v>1320</v>
      </c>
      <c r="F92" s="7"/>
      <c r="G92" s="7"/>
      <c r="H92" s="7"/>
      <c r="I92" s="7"/>
      <c r="J92" s="7"/>
      <c r="K92" s="7"/>
      <c r="L92" s="7"/>
      <c r="M92" s="7"/>
    </row>
    <row r="93" spans="1:15" ht="15.75" x14ac:dyDescent="0.25">
      <c r="A93" s="52"/>
      <c r="B93" s="67"/>
      <c r="C93" s="7"/>
      <c r="D93" s="27"/>
      <c r="E93" s="146" t="s">
        <v>1302</v>
      </c>
      <c r="F93" s="7"/>
      <c r="G93" s="7"/>
      <c r="H93" s="7"/>
      <c r="I93" s="7"/>
      <c r="J93" s="7"/>
      <c r="K93" s="7"/>
      <c r="L93" s="7"/>
      <c r="M93" s="7"/>
    </row>
    <row r="94" spans="1:15" ht="15.75" x14ac:dyDescent="0.25">
      <c r="A94" s="52"/>
      <c r="B94" s="67" t="s">
        <v>47</v>
      </c>
      <c r="C94" s="346"/>
      <c r="E94" s="7"/>
      <c r="F94" s="7"/>
      <c r="G94" s="7"/>
      <c r="H94" s="7"/>
      <c r="I94" s="7"/>
      <c r="J94" s="7"/>
      <c r="K94" s="7"/>
      <c r="L94" s="7"/>
      <c r="M94" s="7"/>
    </row>
    <row r="95" spans="1:15" ht="15.75" x14ac:dyDescent="0.25">
      <c r="A95" s="52"/>
      <c r="B95" s="67"/>
      <c r="C95" s="346"/>
      <c r="D95" s="346" t="s">
        <v>79</v>
      </c>
      <c r="E95" s="7"/>
      <c r="F95" s="7"/>
      <c r="G95" s="7"/>
      <c r="H95" s="7"/>
      <c r="I95" s="7"/>
      <c r="J95" s="7"/>
      <c r="K95" s="7"/>
      <c r="L95" s="7"/>
      <c r="M95" s="7"/>
    </row>
    <row r="96" spans="1:15" ht="12.2" customHeight="1" x14ac:dyDescent="0.25">
      <c r="A96" s="52"/>
      <c r="B96" s="67"/>
      <c r="C96" s="259"/>
    </row>
    <row r="97" spans="1:13" ht="15.75" x14ac:dyDescent="0.25">
      <c r="A97" s="52"/>
      <c r="B97" s="67"/>
      <c r="C97" s="259"/>
      <c r="D97" s="27"/>
      <c r="E97" s="7" t="s">
        <v>1303</v>
      </c>
      <c r="F97" s="7"/>
      <c r="G97" s="7"/>
      <c r="H97" s="7"/>
      <c r="I97" s="7"/>
      <c r="J97" s="7"/>
      <c r="K97" s="7"/>
      <c r="L97" s="7"/>
      <c r="M97" s="7"/>
    </row>
    <row r="98" spans="1:13" ht="15.75" x14ac:dyDescent="0.25">
      <c r="A98" s="52"/>
      <c r="B98" s="67"/>
      <c r="C98" s="7"/>
      <c r="D98" s="27"/>
      <c r="E98" s="7" t="s">
        <v>1104</v>
      </c>
      <c r="F98" s="7"/>
      <c r="G98" s="7"/>
      <c r="H98" s="7"/>
      <c r="I98" s="7"/>
      <c r="J98" s="7"/>
      <c r="K98" s="7"/>
      <c r="L98" s="7"/>
      <c r="M98" s="7"/>
    </row>
    <row r="99" spans="1:13" ht="15.75" x14ac:dyDescent="0.25">
      <c r="A99" s="52"/>
      <c r="B99" s="67"/>
      <c r="C99" s="7"/>
      <c r="D99" s="28"/>
      <c r="E99" s="7" t="s">
        <v>80</v>
      </c>
      <c r="F99" s="7"/>
      <c r="G99" s="7"/>
      <c r="H99" s="7"/>
      <c r="I99" s="7"/>
      <c r="J99" s="7"/>
      <c r="K99" s="7"/>
      <c r="L99" s="7"/>
      <c r="M99" s="7"/>
    </row>
    <row r="100" spans="1:13" ht="15.75" x14ac:dyDescent="0.25">
      <c r="A100" s="52"/>
      <c r="B100" s="67"/>
      <c r="C100" s="31"/>
      <c r="D100" s="25"/>
      <c r="E100" s="7" t="s">
        <v>81</v>
      </c>
      <c r="F100" s="7"/>
      <c r="G100" s="7"/>
      <c r="H100" s="7"/>
      <c r="I100" s="7"/>
      <c r="J100" s="7"/>
      <c r="K100" s="7"/>
      <c r="L100" s="7"/>
      <c r="M100" s="7"/>
    </row>
    <row r="101" spans="1:13" ht="15.75" x14ac:dyDescent="0.25">
      <c r="A101" s="52"/>
      <c r="B101" s="67"/>
      <c r="C101" s="31"/>
      <c r="D101" s="27"/>
      <c r="E101" s="146" t="s">
        <v>82</v>
      </c>
    </row>
    <row r="102" spans="1:13" ht="15.75" x14ac:dyDescent="0.25">
      <c r="A102" s="52"/>
      <c r="B102" s="67"/>
      <c r="C102" s="31"/>
      <c r="D102" s="7"/>
      <c r="E102" s="844"/>
      <c r="F102" s="844"/>
      <c r="G102" s="844"/>
      <c r="H102" s="844"/>
      <c r="I102" s="844"/>
      <c r="J102" s="844"/>
      <c r="K102" s="844"/>
      <c r="L102" s="844"/>
      <c r="M102" s="844"/>
    </row>
    <row r="103" spans="1:13" ht="15.75" x14ac:dyDescent="0.25">
      <c r="A103" s="52"/>
      <c r="B103" s="67"/>
      <c r="C103" s="31"/>
      <c r="D103" s="7"/>
      <c r="E103" s="849"/>
      <c r="F103" s="849"/>
      <c r="G103" s="849"/>
      <c r="H103" s="849"/>
      <c r="I103" s="849"/>
      <c r="J103" s="849"/>
      <c r="K103" s="849"/>
      <c r="L103" s="849"/>
      <c r="M103" s="849"/>
    </row>
    <row r="104" spans="1:13" ht="15.75" x14ac:dyDescent="0.25">
      <c r="A104" s="52"/>
      <c r="B104" s="67"/>
      <c r="C104" s="7"/>
      <c r="D104" s="7"/>
      <c r="E104" s="849"/>
      <c r="F104" s="849"/>
      <c r="G104" s="849"/>
      <c r="H104" s="849"/>
      <c r="I104" s="849"/>
      <c r="J104" s="849"/>
      <c r="K104" s="849"/>
      <c r="L104" s="849"/>
      <c r="M104" s="849"/>
    </row>
    <row r="105" spans="1:13" ht="15.75" x14ac:dyDescent="0.25">
      <c r="A105" s="52"/>
      <c r="B105" s="67"/>
      <c r="C105" s="7"/>
      <c r="D105" s="7"/>
      <c r="E105" s="849"/>
      <c r="F105" s="849"/>
      <c r="G105" s="849"/>
      <c r="H105" s="849"/>
      <c r="I105" s="849"/>
      <c r="J105" s="849"/>
      <c r="K105" s="849"/>
      <c r="L105" s="849"/>
      <c r="M105" s="849"/>
    </row>
    <row r="106" spans="1:13" ht="15.75" x14ac:dyDescent="0.25">
      <c r="A106" s="13"/>
      <c r="B106" s="13"/>
      <c r="C106" s="7"/>
      <c r="D106" s="7"/>
      <c r="E106" s="849"/>
      <c r="F106" s="849"/>
      <c r="G106" s="849"/>
      <c r="H106" s="849"/>
      <c r="I106" s="849"/>
      <c r="J106" s="849"/>
      <c r="K106" s="849"/>
      <c r="L106" s="849"/>
      <c r="M106" s="849"/>
    </row>
    <row r="107" spans="1:13" ht="15.75" x14ac:dyDescent="0.25">
      <c r="A107" s="13"/>
      <c r="B107" s="67"/>
      <c r="C107" s="7"/>
      <c r="D107" s="7"/>
      <c r="E107" s="7"/>
      <c r="F107" s="7"/>
      <c r="G107" s="7"/>
      <c r="H107" s="7"/>
      <c r="I107" s="7"/>
      <c r="J107" s="7"/>
      <c r="K107" s="7"/>
      <c r="L107" s="7"/>
      <c r="M107" s="7"/>
    </row>
    <row r="108" spans="1:13" ht="15.75" x14ac:dyDescent="0.25">
      <c r="C108" s="7"/>
      <c r="E108" s="7"/>
      <c r="F108" s="7"/>
      <c r="G108" s="7"/>
      <c r="H108" s="7"/>
      <c r="I108" s="7"/>
      <c r="J108" s="7"/>
      <c r="K108" s="7"/>
      <c r="L108" s="7"/>
      <c r="M108" s="7"/>
    </row>
    <row r="109" spans="1:13" ht="15.75" x14ac:dyDescent="0.25">
      <c r="A109" s="30" t="s">
        <v>78</v>
      </c>
      <c r="B109" s="26"/>
      <c r="C109" s="7"/>
      <c r="D109" s="7" t="s">
        <v>1268</v>
      </c>
      <c r="E109" s="7"/>
      <c r="F109" s="7"/>
      <c r="G109" s="7"/>
      <c r="H109" s="7"/>
      <c r="I109" s="7"/>
      <c r="J109" s="7"/>
      <c r="K109" s="7"/>
      <c r="L109" s="7"/>
      <c r="M109" s="7"/>
    </row>
    <row r="110" spans="1:13" ht="15.75" x14ac:dyDescent="0.25">
      <c r="A110" s="30"/>
      <c r="B110" s="13" t="s">
        <v>1321</v>
      </c>
      <c r="C110" s="7"/>
      <c r="D110" s="7" t="s">
        <v>1315</v>
      </c>
      <c r="E110" s="7"/>
      <c r="F110" s="7"/>
      <c r="G110" s="7"/>
      <c r="H110" s="7"/>
      <c r="I110" s="7"/>
      <c r="J110" s="7"/>
      <c r="K110" s="7"/>
      <c r="L110" s="7"/>
      <c r="M110" s="7"/>
    </row>
    <row r="111" spans="1:13" ht="15.75" x14ac:dyDescent="0.25">
      <c r="A111" s="13"/>
      <c r="B111" s="26"/>
      <c r="C111" s="259"/>
      <c r="D111" s="7" t="s">
        <v>1269</v>
      </c>
      <c r="E111" s="256"/>
    </row>
    <row r="112" spans="1:13" ht="15.75" x14ac:dyDescent="0.25">
      <c r="A112" s="13"/>
      <c r="B112" s="13"/>
      <c r="C112" s="259"/>
      <c r="D112" s="7" t="s">
        <v>1316</v>
      </c>
      <c r="E112" s="256"/>
    </row>
    <row r="113" spans="1:16" ht="15.75" x14ac:dyDescent="0.25">
      <c r="A113" s="13"/>
      <c r="B113" s="67"/>
      <c r="C113" s="7"/>
      <c r="D113" s="7"/>
      <c r="E113" s="7"/>
      <c r="F113" s="7"/>
      <c r="G113" s="7"/>
      <c r="H113" s="7"/>
      <c r="I113" s="7"/>
      <c r="J113" s="7"/>
      <c r="K113" s="7"/>
      <c r="L113" s="7"/>
      <c r="M113" s="7"/>
    </row>
    <row r="114" spans="1:16" ht="15.75" x14ac:dyDescent="0.25">
      <c r="C114" s="7"/>
      <c r="E114" s="7"/>
      <c r="F114" s="7"/>
      <c r="G114" s="7"/>
      <c r="H114" s="7"/>
      <c r="I114" s="7"/>
      <c r="J114" s="7"/>
      <c r="K114" s="7"/>
      <c r="L114" s="7"/>
      <c r="M114" s="7"/>
    </row>
    <row r="115" spans="1:16" ht="15.75" x14ac:dyDescent="0.25">
      <c r="A115" s="30" t="s">
        <v>83</v>
      </c>
      <c r="B115" s="26"/>
      <c r="C115" s="259"/>
      <c r="D115" s="7" t="s">
        <v>751</v>
      </c>
    </row>
    <row r="116" spans="1:16" ht="15.75" x14ac:dyDescent="0.25">
      <c r="A116" s="13"/>
      <c r="B116" s="67"/>
      <c r="C116" s="7"/>
      <c r="D116" s="26"/>
      <c r="E116" s="848" t="s">
        <v>752</v>
      </c>
      <c r="F116" s="842"/>
      <c r="G116" s="842"/>
      <c r="H116" s="842"/>
      <c r="I116" s="842"/>
      <c r="J116" s="842"/>
      <c r="K116" s="842"/>
      <c r="L116" s="842"/>
      <c r="M116" s="842"/>
      <c r="N116" s="842"/>
      <c r="O116" s="842"/>
      <c r="P116" s="842"/>
    </row>
    <row r="117" spans="1:16" ht="15.75" x14ac:dyDescent="0.25">
      <c r="A117" s="13"/>
      <c r="B117" s="67"/>
      <c r="C117" s="7"/>
      <c r="D117" s="25"/>
      <c r="E117" s="146" t="s">
        <v>1345</v>
      </c>
    </row>
    <row r="118" spans="1:16" ht="15.75" x14ac:dyDescent="0.25">
      <c r="A118" s="13"/>
      <c r="B118" s="67"/>
      <c r="C118" s="7"/>
      <c r="D118" s="7"/>
      <c r="E118" s="7"/>
      <c r="F118" s="7"/>
      <c r="G118" s="7"/>
      <c r="H118" s="7"/>
      <c r="I118" s="7"/>
      <c r="J118" s="7"/>
      <c r="K118" s="7"/>
      <c r="L118" s="7"/>
      <c r="M118" s="7"/>
    </row>
    <row r="119" spans="1:16" ht="15.75" x14ac:dyDescent="0.25">
      <c r="C119" s="7"/>
      <c r="E119" s="7"/>
      <c r="F119" s="7"/>
      <c r="G119" s="7"/>
      <c r="H119" s="7"/>
      <c r="I119" s="7"/>
      <c r="J119" s="7"/>
      <c r="K119" s="7"/>
      <c r="L119" s="7"/>
      <c r="M119" s="7"/>
    </row>
    <row r="120" spans="1:16" ht="15.75" x14ac:dyDescent="0.25">
      <c r="A120" s="30" t="s">
        <v>84</v>
      </c>
      <c r="B120" s="26"/>
      <c r="C120" s="7"/>
      <c r="D120" s="7" t="s">
        <v>567</v>
      </c>
      <c r="E120" s="7"/>
      <c r="F120" s="7"/>
      <c r="G120" s="7"/>
      <c r="H120" s="7"/>
      <c r="I120" s="7"/>
      <c r="J120" s="7"/>
      <c r="K120" s="7"/>
      <c r="L120" s="7"/>
      <c r="M120" s="7"/>
    </row>
    <row r="121" spans="1:16" ht="15.75" x14ac:dyDescent="0.25">
      <c r="A121" s="13"/>
      <c r="B121" s="67"/>
      <c r="C121" s="7"/>
      <c r="D121" s="7"/>
      <c r="E121" s="7"/>
      <c r="F121" s="7"/>
      <c r="G121" s="7"/>
      <c r="H121" s="7"/>
      <c r="I121" s="7"/>
      <c r="J121" s="7"/>
      <c r="K121" s="7"/>
      <c r="L121" s="7"/>
      <c r="M121" s="7"/>
    </row>
    <row r="122" spans="1:16" ht="15.75" x14ac:dyDescent="0.25">
      <c r="C122" s="7"/>
      <c r="D122" s="7"/>
      <c r="E122" s="7"/>
      <c r="F122" s="7"/>
      <c r="G122" s="7"/>
      <c r="H122" s="7"/>
      <c r="I122" s="7"/>
      <c r="J122" s="7"/>
      <c r="K122" s="7"/>
      <c r="L122" s="7"/>
      <c r="M122" s="7"/>
      <c r="N122" s="7"/>
    </row>
    <row r="123" spans="1:16" ht="15.75" x14ac:dyDescent="0.25">
      <c r="A123" s="30" t="s">
        <v>85</v>
      </c>
      <c r="B123" s="704"/>
      <c r="C123" s="7"/>
      <c r="D123" s="7" t="s">
        <v>412</v>
      </c>
      <c r="E123" s="7"/>
      <c r="F123" s="613"/>
      <c r="G123" s="613"/>
      <c r="H123" s="613"/>
      <c r="I123" s="613"/>
      <c r="J123" s="613"/>
      <c r="K123" s="613"/>
      <c r="L123" s="613"/>
      <c r="M123" s="613"/>
      <c r="N123" s="613"/>
    </row>
    <row r="124" spans="1:16" ht="15.75" x14ac:dyDescent="0.25">
      <c r="A124" s="347"/>
      <c r="B124" s="67"/>
      <c r="C124" s="7"/>
      <c r="D124" s="613"/>
      <c r="E124" s="614"/>
      <c r="F124" s="614"/>
      <c r="G124" s="614"/>
      <c r="H124" s="614"/>
      <c r="I124" s="614"/>
      <c r="J124" s="614"/>
      <c r="K124" s="614"/>
      <c r="L124" s="614"/>
      <c r="M124" s="614"/>
      <c r="N124" s="614"/>
      <c r="O124" s="614"/>
      <c r="P124" s="614"/>
    </row>
    <row r="125" spans="1:16" ht="15.75" x14ac:dyDescent="0.25">
      <c r="A125" s="30"/>
      <c r="B125" s="13"/>
      <c r="C125" s="7"/>
      <c r="D125" s="615"/>
      <c r="E125" s="614"/>
      <c r="F125" s="614"/>
      <c r="G125" s="614"/>
      <c r="H125" s="614"/>
      <c r="I125" s="614"/>
      <c r="J125" s="614"/>
      <c r="K125" s="614"/>
      <c r="L125" s="614"/>
      <c r="M125" s="614"/>
      <c r="N125" s="614"/>
      <c r="O125" s="614"/>
      <c r="P125" s="614"/>
    </row>
    <row r="126" spans="1:16" ht="15.75" x14ac:dyDescent="0.25">
      <c r="A126" s="13"/>
      <c r="B126" s="13"/>
      <c r="C126" s="259"/>
      <c r="D126" s="7"/>
      <c r="E126" s="7"/>
      <c r="F126" s="7"/>
      <c r="G126" s="7"/>
      <c r="H126" s="7"/>
      <c r="I126" s="7"/>
      <c r="J126" s="7"/>
      <c r="K126" s="7"/>
      <c r="L126" s="7"/>
      <c r="M126" s="7"/>
      <c r="N126" s="7"/>
    </row>
    <row r="127" spans="1:16" ht="15.75" x14ac:dyDescent="0.25">
      <c r="A127" s="347"/>
      <c r="B127" s="67"/>
      <c r="C127" s="7"/>
      <c r="D127" s="53"/>
    </row>
    <row r="128" spans="1:16" ht="15.75" x14ac:dyDescent="0.25">
      <c r="A128" s="10" t="s">
        <v>552</v>
      </c>
      <c r="B128" s="67"/>
      <c r="C128" s="7"/>
      <c r="D128" s="7"/>
      <c r="E128" s="7"/>
      <c r="F128" s="7"/>
      <c r="G128" s="7"/>
      <c r="H128" s="7"/>
      <c r="I128" s="7"/>
      <c r="J128" s="7"/>
      <c r="K128" s="7"/>
      <c r="L128" s="7"/>
      <c r="M128" s="7"/>
    </row>
    <row r="129" spans="1:13" ht="15.75" x14ac:dyDescent="0.25">
      <c r="A129" s="13"/>
      <c r="B129" s="67"/>
      <c r="C129" s="259"/>
      <c r="D129" s="13"/>
      <c r="E129" s="7"/>
      <c r="F129" s="7"/>
      <c r="G129" s="7"/>
      <c r="H129" s="7"/>
      <c r="I129" s="7"/>
      <c r="J129" s="7"/>
      <c r="K129" s="7"/>
      <c r="L129" s="7"/>
      <c r="M129" s="7"/>
    </row>
    <row r="130" spans="1:13" ht="15.75" x14ac:dyDescent="0.25">
      <c r="A130" s="30" t="s">
        <v>86</v>
      </c>
      <c r="B130" s="26"/>
      <c r="C130" s="7"/>
      <c r="D130" s="7" t="s">
        <v>554</v>
      </c>
      <c r="E130" s="7"/>
      <c r="F130" s="7"/>
      <c r="G130" s="7"/>
      <c r="H130" s="7"/>
      <c r="I130" s="7"/>
      <c r="J130" s="7"/>
      <c r="K130" s="7"/>
      <c r="L130" s="7"/>
      <c r="M130" s="7"/>
    </row>
    <row r="131" spans="1:13" ht="15.75" x14ac:dyDescent="0.25">
      <c r="A131" s="13"/>
      <c r="B131" s="67"/>
      <c r="C131" s="259"/>
      <c r="D131" s="26"/>
      <c r="E131" s="7" t="s">
        <v>1307</v>
      </c>
      <c r="F131" s="7"/>
      <c r="G131" s="7"/>
      <c r="H131" s="7"/>
      <c r="I131" s="7"/>
      <c r="J131" s="7"/>
      <c r="K131" s="7"/>
      <c r="L131" s="7"/>
      <c r="M131" s="7"/>
    </row>
    <row r="132" spans="1:13" ht="15.75" x14ac:dyDescent="0.25">
      <c r="A132" s="13"/>
      <c r="B132" s="67"/>
      <c r="C132" s="259"/>
      <c r="D132" s="26"/>
      <c r="E132" s="7" t="s">
        <v>1105</v>
      </c>
      <c r="F132" s="7"/>
      <c r="G132" s="7"/>
      <c r="H132" s="7"/>
      <c r="I132" s="7"/>
      <c r="J132" s="7"/>
      <c r="K132" s="7"/>
      <c r="L132" s="7"/>
      <c r="M132" s="7"/>
    </row>
    <row r="133" spans="1:13" ht="15.75" x14ac:dyDescent="0.25">
      <c r="A133" s="13"/>
      <c r="B133" s="67"/>
      <c r="C133" s="259"/>
      <c r="D133" s="25"/>
      <c r="E133" s="7" t="s">
        <v>1275</v>
      </c>
      <c r="F133" s="7"/>
      <c r="G133" s="7"/>
      <c r="H133" s="7"/>
      <c r="I133" s="7"/>
      <c r="J133" s="7"/>
      <c r="K133" s="7"/>
      <c r="L133" s="7"/>
      <c r="M133" s="7"/>
    </row>
    <row r="134" spans="1:13" ht="15.75" x14ac:dyDescent="0.25">
      <c r="A134" s="13"/>
      <c r="B134" s="67"/>
      <c r="C134" s="259"/>
      <c r="D134" s="25"/>
      <c r="E134" s="7" t="s">
        <v>1334</v>
      </c>
      <c r="F134" s="7"/>
      <c r="G134" s="7"/>
      <c r="H134" s="7"/>
      <c r="I134" s="7"/>
      <c r="J134" s="7"/>
      <c r="K134" s="7"/>
      <c r="L134" s="7"/>
      <c r="M134" s="7"/>
    </row>
    <row r="135" spans="1:13" ht="15.75" x14ac:dyDescent="0.25">
      <c r="A135" s="13"/>
      <c r="B135" s="67"/>
      <c r="C135" s="259"/>
      <c r="D135" s="25"/>
      <c r="E135" s="7" t="s">
        <v>1276</v>
      </c>
      <c r="F135" s="7"/>
      <c r="G135" s="7"/>
      <c r="H135" s="7"/>
      <c r="I135" s="7"/>
      <c r="J135" s="7"/>
      <c r="K135" s="7"/>
      <c r="L135" s="7"/>
      <c r="M135" s="7"/>
    </row>
    <row r="136" spans="1:13" ht="15.75" x14ac:dyDescent="0.25">
      <c r="A136" s="13"/>
      <c r="B136" s="67"/>
      <c r="C136" s="259"/>
      <c r="D136" s="25"/>
      <c r="E136" s="7" t="s">
        <v>690</v>
      </c>
      <c r="F136" s="7"/>
      <c r="G136" s="7"/>
      <c r="H136" s="7"/>
      <c r="I136" s="7"/>
      <c r="J136" s="7"/>
      <c r="K136" s="7"/>
      <c r="L136" s="7"/>
      <c r="M136" s="7"/>
    </row>
    <row r="137" spans="1:13" ht="15.75" x14ac:dyDescent="0.25">
      <c r="A137" s="13"/>
      <c r="B137" s="67"/>
      <c r="C137" s="7"/>
      <c r="D137" s="7"/>
      <c r="E137" s="7"/>
      <c r="F137" s="7"/>
      <c r="G137" s="7"/>
      <c r="H137" s="7"/>
      <c r="I137" s="7"/>
      <c r="J137" s="7"/>
      <c r="K137" s="7"/>
      <c r="L137" s="7"/>
      <c r="M137" s="7"/>
    </row>
    <row r="138" spans="1:13" ht="15.75" x14ac:dyDescent="0.25">
      <c r="A138" s="30"/>
      <c r="B138" s="13"/>
      <c r="C138" s="7"/>
      <c r="D138" s="7"/>
      <c r="E138" s="7"/>
    </row>
    <row r="139" spans="1:13" ht="15.75" x14ac:dyDescent="0.25">
      <c r="A139" s="30" t="s">
        <v>87</v>
      </c>
      <c r="B139" s="26"/>
      <c r="C139" s="7"/>
      <c r="D139" s="7" t="s">
        <v>576</v>
      </c>
      <c r="E139" s="7"/>
      <c r="F139" s="7"/>
      <c r="G139" s="7"/>
      <c r="H139" s="322" t="s">
        <v>1308</v>
      </c>
      <c r="I139" s="7"/>
      <c r="J139" s="7"/>
      <c r="K139" s="7"/>
      <c r="L139" s="7"/>
      <c r="M139" s="7"/>
    </row>
    <row r="140" spans="1:13" ht="15.75" x14ac:dyDescent="0.25">
      <c r="A140" s="13"/>
      <c r="B140" s="25"/>
      <c r="C140" s="259"/>
      <c r="D140" s="7" t="s">
        <v>1032</v>
      </c>
    </row>
    <row r="141" spans="1:13" ht="15.75" x14ac:dyDescent="0.25">
      <c r="A141" s="30"/>
      <c r="B141" s="13"/>
      <c r="C141" s="7"/>
      <c r="D141" s="7"/>
      <c r="E141" s="7"/>
      <c r="F141" s="7"/>
      <c r="G141" s="7"/>
      <c r="H141" s="7"/>
      <c r="I141" s="7"/>
      <c r="J141" s="7"/>
      <c r="K141" s="7"/>
      <c r="L141" s="7"/>
      <c r="M141" s="7"/>
    </row>
    <row r="142" spans="1:13" ht="15.75" x14ac:dyDescent="0.25">
      <c r="A142" s="30"/>
      <c r="B142" s="13"/>
      <c r="C142" s="7"/>
      <c r="D142" s="7"/>
      <c r="E142" s="7"/>
      <c r="F142" s="7"/>
      <c r="G142" s="7"/>
      <c r="H142" s="7"/>
      <c r="I142" s="7"/>
      <c r="J142" s="7"/>
      <c r="K142" s="7"/>
      <c r="L142" s="7"/>
      <c r="M142" s="7"/>
    </row>
    <row r="143" spans="1:13" ht="15.75" x14ac:dyDescent="0.25">
      <c r="A143" s="30" t="s">
        <v>932</v>
      </c>
      <c r="B143" s="26"/>
      <c r="C143" s="7"/>
      <c r="D143" s="7" t="s">
        <v>852</v>
      </c>
      <c r="E143" s="7"/>
      <c r="F143" s="7"/>
      <c r="G143" s="7"/>
      <c r="H143" s="7"/>
      <c r="I143" s="7"/>
      <c r="J143" s="7"/>
      <c r="K143" s="7"/>
      <c r="L143" s="7"/>
      <c r="M143" s="7"/>
    </row>
    <row r="144" spans="1:13" ht="15.75" x14ac:dyDescent="0.25">
      <c r="A144" s="52"/>
      <c r="B144" s="25"/>
      <c r="C144" s="259"/>
      <c r="D144" s="7" t="s">
        <v>728</v>
      </c>
      <c r="E144" s="7"/>
      <c r="F144" s="7"/>
      <c r="G144" s="7"/>
      <c r="H144" s="7"/>
      <c r="I144" s="7"/>
      <c r="J144" s="7"/>
      <c r="K144" s="7"/>
      <c r="L144" s="7"/>
      <c r="M144" s="7"/>
    </row>
    <row r="145" spans="1:13" ht="15.75" x14ac:dyDescent="0.25">
      <c r="A145" s="52"/>
      <c r="B145" s="67"/>
      <c r="C145" s="7"/>
      <c r="D145" s="13"/>
      <c r="E145" s="146"/>
      <c r="F145" s="7"/>
      <c r="G145" s="7"/>
      <c r="H145" s="7"/>
      <c r="I145" s="7"/>
      <c r="J145" s="7"/>
      <c r="K145" s="7"/>
      <c r="L145" s="7"/>
      <c r="M145" s="7"/>
    </row>
    <row r="146" spans="1:13" ht="15.75" x14ac:dyDescent="0.25">
      <c r="A146" s="52"/>
      <c r="B146" s="67"/>
      <c r="C146" s="7"/>
      <c r="D146" s="7"/>
      <c r="E146" s="7"/>
      <c r="F146" s="7"/>
      <c r="G146" s="7"/>
      <c r="H146" s="7"/>
      <c r="I146" s="7"/>
      <c r="J146" s="7"/>
      <c r="K146" s="7"/>
      <c r="L146" s="7"/>
      <c r="M146" s="7"/>
    </row>
    <row r="147" spans="1:13" ht="15.75" x14ac:dyDescent="0.25">
      <c r="A147" s="30" t="s">
        <v>88</v>
      </c>
      <c r="B147" s="26"/>
      <c r="C147" s="7"/>
      <c r="D147" s="7" t="s">
        <v>744</v>
      </c>
    </row>
    <row r="148" spans="1:13" ht="15.75" x14ac:dyDescent="0.25">
      <c r="A148" s="13"/>
      <c r="B148" s="67"/>
      <c r="C148" s="7"/>
      <c r="D148" s="7"/>
      <c r="E148" s="7"/>
      <c r="F148" s="7"/>
      <c r="G148" s="7"/>
      <c r="H148" s="7"/>
      <c r="I148" s="7"/>
      <c r="J148" s="7"/>
      <c r="K148" s="7"/>
      <c r="L148" s="7"/>
      <c r="M148" s="7"/>
    </row>
    <row r="149" spans="1:13" ht="15.75" x14ac:dyDescent="0.25">
      <c r="A149" s="13"/>
      <c r="B149" s="67"/>
      <c r="C149" s="7"/>
      <c r="D149" s="7"/>
      <c r="E149" s="7"/>
      <c r="F149" s="7"/>
      <c r="G149" s="7"/>
      <c r="H149" s="7"/>
      <c r="I149" s="7"/>
      <c r="J149" s="7"/>
      <c r="K149" s="7"/>
      <c r="L149" s="7"/>
      <c r="M149" s="7"/>
    </row>
    <row r="150" spans="1:13" ht="15.75" x14ac:dyDescent="0.25">
      <c r="A150" s="30" t="s">
        <v>90</v>
      </c>
      <c r="B150" s="26"/>
      <c r="C150" s="7"/>
      <c r="D150" s="7" t="s">
        <v>712</v>
      </c>
      <c r="E150" s="7"/>
      <c r="F150" s="7"/>
      <c r="G150" s="7"/>
      <c r="H150" s="7"/>
      <c r="I150" s="7"/>
      <c r="J150" s="7"/>
      <c r="K150" s="7"/>
      <c r="L150" s="7"/>
      <c r="M150" s="7"/>
    </row>
    <row r="151" spans="1:13" ht="15.75" x14ac:dyDescent="0.25">
      <c r="A151" s="348"/>
      <c r="B151" s="67"/>
      <c r="C151" s="7"/>
      <c r="D151" s="7"/>
      <c r="E151" s="7"/>
      <c r="F151" s="7"/>
      <c r="G151" s="7"/>
      <c r="H151" s="7"/>
      <c r="I151" s="7"/>
      <c r="J151" s="7"/>
      <c r="K151" s="7"/>
      <c r="L151" s="7"/>
      <c r="M151" s="7"/>
    </row>
    <row r="152" spans="1:13" ht="15.75" x14ac:dyDescent="0.25">
      <c r="A152" s="348"/>
      <c r="B152" s="67"/>
      <c r="C152" s="7"/>
      <c r="D152" s="7"/>
      <c r="E152" s="7"/>
      <c r="F152" s="7"/>
      <c r="G152" s="7"/>
      <c r="H152" s="7"/>
      <c r="I152" s="7"/>
      <c r="J152" s="7"/>
      <c r="K152" s="7"/>
      <c r="L152" s="7"/>
      <c r="M152" s="7"/>
    </row>
    <row r="153" spans="1:13" ht="15.75" x14ac:dyDescent="0.25">
      <c r="A153" s="30" t="s">
        <v>89</v>
      </c>
      <c r="B153" s="26"/>
      <c r="C153" s="31"/>
      <c r="D153" s="146" t="s">
        <v>48</v>
      </c>
      <c r="E153" s="146"/>
      <c r="F153" s="7"/>
      <c r="G153" s="7"/>
      <c r="H153" s="7"/>
      <c r="I153" s="7"/>
      <c r="J153" s="7"/>
      <c r="K153" s="7"/>
      <c r="L153" s="7"/>
      <c r="M153" s="7"/>
    </row>
    <row r="154" spans="1:13" ht="15.75" x14ac:dyDescent="0.25">
      <c r="A154" s="30"/>
      <c r="B154" s="13"/>
      <c r="C154" s="7"/>
      <c r="D154" s="146"/>
      <c r="E154" s="146"/>
      <c r="F154" s="7"/>
      <c r="G154" s="7"/>
      <c r="H154" s="7"/>
      <c r="I154" s="7"/>
      <c r="J154" s="7"/>
      <c r="K154" s="7"/>
      <c r="L154" s="7"/>
      <c r="M154" s="7"/>
    </row>
    <row r="155" spans="1:13" ht="15.75" x14ac:dyDescent="0.25">
      <c r="A155" s="30"/>
      <c r="B155" s="13"/>
      <c r="C155" s="7"/>
      <c r="D155" s="146"/>
      <c r="E155" s="146"/>
      <c r="F155" s="7"/>
      <c r="G155" s="7"/>
      <c r="H155" s="7"/>
      <c r="I155" s="7"/>
      <c r="J155" s="7"/>
      <c r="K155" s="7"/>
      <c r="L155" s="7"/>
      <c r="M155" s="7"/>
    </row>
    <row r="156" spans="1:13" ht="15.75" x14ac:dyDescent="0.25">
      <c r="A156" s="30" t="s">
        <v>91</v>
      </c>
      <c r="B156" s="26"/>
      <c r="C156" s="31"/>
      <c r="D156" s="146" t="s">
        <v>1309</v>
      </c>
      <c r="E156" s="146"/>
      <c r="F156" s="7"/>
      <c r="G156" s="7"/>
      <c r="H156" s="7"/>
      <c r="I156" s="7"/>
      <c r="J156" s="7"/>
      <c r="K156" s="7"/>
      <c r="L156" s="7"/>
      <c r="M156" s="7"/>
    </row>
    <row r="157" spans="1:13" ht="15.75" x14ac:dyDescent="0.25">
      <c r="A157" s="30"/>
      <c r="B157" s="67"/>
      <c r="C157" s="7"/>
      <c r="D157" s="146"/>
      <c r="E157" s="146"/>
      <c r="F157" s="7"/>
      <c r="G157" s="7"/>
      <c r="H157" s="7"/>
      <c r="I157" s="7"/>
      <c r="J157" s="7"/>
      <c r="K157" s="7"/>
      <c r="L157" s="7"/>
      <c r="M157" s="7"/>
    </row>
    <row r="158" spans="1:13" ht="15.75" x14ac:dyDescent="0.25">
      <c r="A158" s="30"/>
      <c r="B158" s="67"/>
      <c r="C158" s="7"/>
      <c r="D158" s="146"/>
      <c r="E158" s="146"/>
      <c r="F158" s="7"/>
      <c r="G158" s="7"/>
      <c r="H158" s="7"/>
      <c r="I158" s="7"/>
      <c r="J158" s="7"/>
      <c r="K158" s="7"/>
      <c r="L158" s="7"/>
      <c r="M158" s="7"/>
    </row>
    <row r="159" spans="1:13" ht="15.75" x14ac:dyDescent="0.25">
      <c r="A159" s="30" t="s">
        <v>92</v>
      </c>
      <c r="B159" s="26"/>
      <c r="C159" s="31"/>
      <c r="D159" s="146" t="s">
        <v>847</v>
      </c>
      <c r="E159" s="146"/>
      <c r="F159" s="7"/>
      <c r="G159" s="7"/>
      <c r="H159" s="7"/>
      <c r="I159" s="7"/>
      <c r="J159" s="7"/>
      <c r="K159" s="7"/>
      <c r="L159" s="7"/>
      <c r="M159" s="7"/>
    </row>
    <row r="160" spans="1:13" ht="15.75" x14ac:dyDescent="0.25">
      <c r="A160" s="30"/>
      <c r="B160" s="67"/>
      <c r="C160" s="7"/>
      <c r="D160" s="146"/>
      <c r="E160" s="146"/>
      <c r="F160" s="7"/>
      <c r="G160" s="7"/>
      <c r="H160" s="7"/>
      <c r="I160" s="7"/>
      <c r="J160" s="7"/>
      <c r="K160" s="7"/>
      <c r="L160" s="7"/>
      <c r="M160" s="7"/>
    </row>
    <row r="161" spans="1:13" ht="15.75" x14ac:dyDescent="0.25">
      <c r="A161" s="30"/>
      <c r="B161" s="67"/>
      <c r="C161" s="7"/>
      <c r="D161" s="146"/>
      <c r="E161" s="146"/>
      <c r="F161" s="7"/>
      <c r="G161" s="7"/>
      <c r="H161" s="7"/>
      <c r="I161" s="7"/>
      <c r="J161" s="7"/>
      <c r="K161" s="7"/>
      <c r="L161" s="7"/>
      <c r="M161" s="7"/>
    </row>
    <row r="162" spans="1:13" ht="15.75" x14ac:dyDescent="0.25">
      <c r="A162" s="30" t="s">
        <v>93</v>
      </c>
      <c r="B162" s="26"/>
      <c r="C162" s="31"/>
      <c r="D162" s="7" t="s">
        <v>933</v>
      </c>
      <c r="E162" s="146"/>
      <c r="F162" s="7"/>
      <c r="G162" s="7"/>
      <c r="H162" s="7"/>
      <c r="I162" s="7"/>
      <c r="J162" s="7"/>
      <c r="K162" s="7"/>
      <c r="L162" s="7"/>
      <c r="M162" s="7"/>
    </row>
    <row r="163" spans="1:13" ht="15.75" x14ac:dyDescent="0.25">
      <c r="A163" s="30"/>
      <c r="B163" s="13"/>
      <c r="C163" s="31"/>
      <c r="D163" s="13"/>
      <c r="E163" s="7"/>
    </row>
    <row r="164" spans="1:13" ht="15.75" x14ac:dyDescent="0.25">
      <c r="A164" s="348"/>
      <c r="B164" s="67"/>
      <c r="C164" s="7"/>
      <c r="D164" s="7"/>
      <c r="E164" s="7"/>
      <c r="F164" s="7"/>
      <c r="G164" s="7"/>
      <c r="H164" s="7"/>
      <c r="I164" s="7"/>
      <c r="J164" s="7"/>
      <c r="K164" s="7"/>
      <c r="L164" s="7"/>
      <c r="M164" s="7"/>
    </row>
    <row r="165" spans="1:13" ht="15.75" x14ac:dyDescent="0.25">
      <c r="A165" s="30" t="s">
        <v>94</v>
      </c>
      <c r="B165" s="26"/>
      <c r="C165" s="7"/>
      <c r="D165" s="7" t="s">
        <v>900</v>
      </c>
      <c r="E165" s="7"/>
      <c r="F165" s="7"/>
      <c r="G165" s="7"/>
      <c r="H165" s="7"/>
      <c r="I165" s="7"/>
      <c r="J165" s="7"/>
      <c r="K165" s="7"/>
      <c r="L165" s="7"/>
      <c r="M165" s="7"/>
    </row>
    <row r="166" spans="1:13" ht="15.75" x14ac:dyDescent="0.25">
      <c r="A166" s="52"/>
      <c r="B166" s="67"/>
      <c r="C166" s="7"/>
      <c r="D166" s="7" t="s">
        <v>1106</v>
      </c>
      <c r="E166" s="146"/>
      <c r="F166" s="7"/>
      <c r="G166" s="7"/>
      <c r="H166" s="7"/>
      <c r="I166" s="7"/>
      <c r="J166" s="7"/>
      <c r="K166" s="7"/>
      <c r="L166" s="7"/>
      <c r="M166" s="7"/>
    </row>
    <row r="167" spans="1:13" ht="15.75" x14ac:dyDescent="0.25">
      <c r="A167" s="52"/>
      <c r="B167" s="67"/>
      <c r="C167" s="7"/>
      <c r="D167" s="7"/>
      <c r="E167" s="146"/>
      <c r="F167" s="7"/>
      <c r="G167" s="7"/>
      <c r="H167" s="7"/>
      <c r="I167" s="7"/>
      <c r="J167" s="7"/>
      <c r="K167" s="7"/>
      <c r="L167" s="7"/>
      <c r="M167" s="7"/>
    </row>
    <row r="168" spans="1:13" ht="15.75" x14ac:dyDescent="0.25">
      <c r="A168" s="52"/>
      <c r="B168" s="67"/>
      <c r="C168" s="7"/>
      <c r="D168" s="7"/>
      <c r="E168" s="7"/>
      <c r="F168" s="7"/>
      <c r="G168" s="7"/>
      <c r="H168" s="7"/>
      <c r="I168" s="7"/>
      <c r="J168" s="7"/>
      <c r="K168" s="7"/>
      <c r="L168" s="7"/>
      <c r="M168" s="7"/>
    </row>
    <row r="169" spans="1:13" ht="15.75" x14ac:dyDescent="0.25">
      <c r="A169" s="53" t="s">
        <v>996</v>
      </c>
      <c r="B169" s="7"/>
      <c r="C169" s="7"/>
      <c r="D169" s="7"/>
      <c r="E169" s="7"/>
      <c r="F169" s="7"/>
      <c r="G169" s="7"/>
      <c r="H169" s="7"/>
      <c r="I169" s="7"/>
      <c r="J169" s="7"/>
      <c r="K169" s="7"/>
      <c r="L169" s="7"/>
      <c r="M169" s="7"/>
    </row>
    <row r="170" spans="1:13" ht="12" customHeight="1" x14ac:dyDescent="0.25">
      <c r="A170" s="52"/>
      <c r="B170" s="7"/>
      <c r="C170" s="7"/>
      <c r="D170" s="7"/>
      <c r="E170" s="7"/>
      <c r="F170" s="7"/>
      <c r="G170" s="7"/>
      <c r="H170" s="7"/>
      <c r="I170" s="7"/>
      <c r="J170" s="7"/>
      <c r="K170" s="7"/>
      <c r="L170" s="7"/>
      <c r="M170" s="7"/>
    </row>
    <row r="171" spans="1:13" ht="15.75" x14ac:dyDescent="0.25">
      <c r="A171" s="30" t="s">
        <v>95</v>
      </c>
      <c r="B171" s="334"/>
      <c r="C171" s="7"/>
      <c r="D171" s="7" t="s">
        <v>1143</v>
      </c>
      <c r="E171" s="7"/>
      <c r="F171" s="7"/>
      <c r="G171" s="7"/>
      <c r="H171" s="7"/>
      <c r="I171" s="7"/>
      <c r="J171" s="7"/>
      <c r="K171" s="7"/>
      <c r="L171" s="7"/>
      <c r="M171" s="7"/>
    </row>
    <row r="172" spans="1:13" ht="15.75" x14ac:dyDescent="0.25">
      <c r="A172" s="30"/>
      <c r="B172" s="67"/>
      <c r="C172" s="7"/>
      <c r="D172" s="7"/>
      <c r="E172" s="7"/>
      <c r="F172" s="7"/>
      <c r="G172" s="7"/>
      <c r="H172" s="7"/>
      <c r="I172" s="7"/>
      <c r="J172" s="7"/>
      <c r="K172" s="7"/>
      <c r="L172" s="7"/>
      <c r="M172" s="7"/>
    </row>
    <row r="173" spans="1:13" ht="15.75" x14ac:dyDescent="0.25">
      <c r="A173" s="13"/>
      <c r="B173" s="67"/>
      <c r="C173" s="7"/>
      <c r="D173" s="7"/>
      <c r="E173" s="7"/>
      <c r="F173" s="7"/>
      <c r="G173" s="7"/>
      <c r="H173" s="7"/>
      <c r="I173" s="7"/>
      <c r="J173" s="7"/>
      <c r="K173" s="7"/>
      <c r="L173" s="7"/>
      <c r="M173" s="7"/>
    </row>
    <row r="174" spans="1:13" ht="15.75" x14ac:dyDescent="0.25">
      <c r="A174" s="30" t="s">
        <v>96</v>
      </c>
      <c r="B174" s="26"/>
      <c r="C174" s="7"/>
      <c r="D174" s="7" t="s">
        <v>105</v>
      </c>
      <c r="E174" s="7"/>
      <c r="F174" s="7"/>
      <c r="G174" s="7"/>
      <c r="H174" s="7"/>
      <c r="I174" s="7"/>
      <c r="J174" s="7"/>
      <c r="K174" s="7"/>
      <c r="L174" s="7"/>
      <c r="M174" s="7"/>
    </row>
    <row r="175" spans="1:13" ht="15.75" x14ac:dyDescent="0.25">
      <c r="A175" s="67"/>
      <c r="B175" s="67"/>
      <c r="C175" s="7"/>
      <c r="D175" s="7"/>
      <c r="E175" s="7"/>
      <c r="F175" s="7"/>
      <c r="G175" s="7"/>
      <c r="H175" s="7"/>
      <c r="I175" s="7"/>
      <c r="J175" s="7"/>
      <c r="K175" s="7"/>
      <c r="L175" s="7"/>
      <c r="M175" s="7"/>
    </row>
    <row r="176" spans="1:13" ht="15.75" x14ac:dyDescent="0.25">
      <c r="A176" s="13"/>
      <c r="B176" s="67"/>
      <c r="C176" s="7"/>
      <c r="D176" s="7"/>
      <c r="E176" s="7"/>
      <c r="F176" s="7"/>
      <c r="G176" s="7"/>
      <c r="H176" s="7"/>
      <c r="I176" s="7"/>
      <c r="J176" s="7"/>
      <c r="K176" s="7"/>
      <c r="L176" s="7"/>
      <c r="M176" s="7"/>
    </row>
    <row r="177" spans="1:13" ht="15.75" x14ac:dyDescent="0.25">
      <c r="A177" s="30" t="s">
        <v>97</v>
      </c>
      <c r="B177" s="26"/>
      <c r="C177" s="7"/>
      <c r="D177" s="7" t="s">
        <v>1310</v>
      </c>
      <c r="E177" s="7"/>
      <c r="F177" s="7"/>
      <c r="G177" s="7"/>
      <c r="H177" s="7"/>
      <c r="I177" s="7"/>
      <c r="J177" s="7"/>
      <c r="K177" s="7"/>
      <c r="L177" s="7"/>
      <c r="M177" s="7"/>
    </row>
    <row r="178" spans="1:13" ht="15.75" x14ac:dyDescent="0.25">
      <c r="A178" s="13"/>
      <c r="B178" s="67"/>
      <c r="C178" s="7"/>
      <c r="D178" s="7"/>
      <c r="E178" s="7"/>
      <c r="F178" s="7"/>
      <c r="G178" s="7"/>
      <c r="H178" s="7"/>
      <c r="I178" s="7"/>
      <c r="J178" s="7"/>
      <c r="K178" s="7"/>
      <c r="L178" s="7"/>
      <c r="M178" s="7"/>
    </row>
    <row r="179" spans="1:13" ht="15.75" x14ac:dyDescent="0.25">
      <c r="A179" s="13"/>
      <c r="B179" s="67"/>
      <c r="C179" s="7"/>
      <c r="D179" s="7"/>
      <c r="E179" s="7"/>
      <c r="F179" s="7"/>
      <c r="G179" s="7"/>
      <c r="H179" s="7"/>
      <c r="I179" s="7"/>
      <c r="J179" s="7"/>
      <c r="K179" s="7"/>
      <c r="L179" s="7"/>
      <c r="M179" s="7"/>
    </row>
    <row r="180" spans="1:13" ht="15.75" x14ac:dyDescent="0.25">
      <c r="A180" s="30" t="s">
        <v>98</v>
      </c>
      <c r="B180" s="26"/>
      <c r="C180" s="7"/>
      <c r="D180" s="7" t="s">
        <v>625</v>
      </c>
      <c r="E180" s="7"/>
      <c r="F180" s="7"/>
      <c r="G180" s="7"/>
      <c r="H180" s="7"/>
      <c r="I180" s="7"/>
      <c r="J180" s="7"/>
      <c r="K180" s="7"/>
      <c r="L180" s="7"/>
      <c r="M180" s="7"/>
    </row>
    <row r="181" spans="1:13" ht="15.75" x14ac:dyDescent="0.25">
      <c r="A181" s="13"/>
      <c r="B181" s="67"/>
      <c r="C181" s="7"/>
      <c r="D181" s="7"/>
      <c r="E181" s="7"/>
      <c r="F181" s="7"/>
      <c r="G181" s="7"/>
      <c r="H181" s="7"/>
      <c r="I181" s="7"/>
      <c r="J181" s="7"/>
      <c r="K181" s="7"/>
      <c r="L181" s="7"/>
      <c r="M181" s="7"/>
    </row>
    <row r="182" spans="1:13" ht="15.75" x14ac:dyDescent="0.25">
      <c r="A182" s="30"/>
      <c r="B182" s="67"/>
      <c r="C182" s="7"/>
      <c r="D182" s="7"/>
      <c r="E182" s="7"/>
      <c r="F182" s="7"/>
      <c r="G182" s="7"/>
      <c r="H182" s="7"/>
      <c r="I182" s="7"/>
      <c r="J182" s="7"/>
      <c r="K182" s="7"/>
      <c r="L182" s="7"/>
      <c r="M182" s="7"/>
    </row>
    <row r="183" spans="1:13" ht="15.75" x14ac:dyDescent="0.25">
      <c r="A183" s="30" t="s">
        <v>99</v>
      </c>
      <c r="B183" s="26"/>
      <c r="C183" s="7"/>
      <c r="D183" s="7" t="s">
        <v>1311</v>
      </c>
      <c r="E183" s="7"/>
      <c r="F183" s="7"/>
      <c r="G183" s="7"/>
      <c r="H183" s="7"/>
      <c r="I183" s="7"/>
      <c r="J183" s="7"/>
      <c r="K183" s="7"/>
      <c r="L183" s="7"/>
      <c r="M183" s="7"/>
    </row>
    <row r="184" spans="1:13" ht="15.75" x14ac:dyDescent="0.25">
      <c r="A184" s="13"/>
      <c r="B184" s="67"/>
      <c r="C184" s="7"/>
      <c r="D184" s="7"/>
      <c r="E184" s="7"/>
      <c r="F184" s="7"/>
      <c r="G184" s="7"/>
      <c r="H184" s="7"/>
      <c r="I184" s="7"/>
      <c r="J184" s="7"/>
      <c r="K184" s="7"/>
      <c r="L184" s="7"/>
      <c r="M184" s="7"/>
    </row>
    <row r="185" spans="1:13" ht="15.75" x14ac:dyDescent="0.25">
      <c r="A185" s="10" t="s">
        <v>552</v>
      </c>
      <c r="B185" s="67"/>
      <c r="C185" s="7"/>
      <c r="D185" s="7"/>
      <c r="E185" s="7"/>
      <c r="F185" s="7"/>
      <c r="G185" s="7"/>
      <c r="H185" s="7"/>
      <c r="I185" s="7"/>
      <c r="J185" s="7"/>
      <c r="K185" s="7"/>
      <c r="L185" s="7"/>
      <c r="M185" s="7"/>
    </row>
    <row r="186" spans="1:13" ht="15.75" x14ac:dyDescent="0.25">
      <c r="A186" s="10"/>
      <c r="B186" s="67"/>
      <c r="C186" s="7"/>
      <c r="D186" s="7"/>
      <c r="E186" s="7"/>
      <c r="F186" s="7"/>
      <c r="G186" s="7"/>
      <c r="H186" s="7"/>
      <c r="I186" s="7"/>
      <c r="J186" s="7"/>
      <c r="K186" s="7"/>
      <c r="L186" s="7"/>
      <c r="M186" s="7"/>
    </row>
    <row r="187" spans="1:13" ht="15.75" x14ac:dyDescent="0.25">
      <c r="A187" s="30" t="s">
        <v>100</v>
      </c>
      <c r="B187" s="334"/>
      <c r="C187" s="7"/>
      <c r="D187" s="7" t="s">
        <v>1346</v>
      </c>
      <c r="E187" s="7"/>
      <c r="F187" s="7"/>
      <c r="G187" s="7"/>
      <c r="H187" s="7"/>
      <c r="I187" s="7"/>
      <c r="J187" s="7"/>
      <c r="K187" s="7"/>
      <c r="L187" s="7"/>
      <c r="M187" s="7"/>
    </row>
    <row r="188" spans="1:13" ht="15.75" x14ac:dyDescent="0.25">
      <c r="A188" s="10"/>
      <c r="B188" s="67"/>
      <c r="C188" s="7"/>
      <c r="D188" s="7"/>
      <c r="E188" s="7"/>
      <c r="F188" s="7"/>
      <c r="G188" s="7"/>
      <c r="H188" s="7"/>
      <c r="I188" s="7"/>
      <c r="J188" s="7"/>
      <c r="K188" s="7"/>
      <c r="L188" s="7"/>
      <c r="M188" s="7"/>
    </row>
    <row r="189" spans="1:13" ht="15.75" x14ac:dyDescent="0.25">
      <c r="A189" s="13"/>
      <c r="B189" s="67"/>
      <c r="C189" s="7"/>
      <c r="D189" s="7"/>
      <c r="E189" s="7"/>
      <c r="F189" s="7"/>
      <c r="G189" s="7"/>
      <c r="H189" s="7"/>
      <c r="I189" s="7"/>
      <c r="J189" s="7"/>
      <c r="K189" s="7"/>
      <c r="L189" s="7"/>
      <c r="M189" s="7"/>
    </row>
    <row r="190" spans="1:13" ht="15.75" x14ac:dyDescent="0.25">
      <c r="A190" s="30" t="s">
        <v>101</v>
      </c>
      <c r="B190" s="26"/>
      <c r="C190" s="7"/>
      <c r="D190" s="7" t="s">
        <v>111</v>
      </c>
      <c r="E190" s="7"/>
      <c r="F190" s="7"/>
      <c r="G190" s="7"/>
      <c r="H190" s="7"/>
      <c r="I190" s="7"/>
      <c r="J190" s="7"/>
      <c r="K190" s="7"/>
      <c r="L190" s="7"/>
      <c r="M190" s="7"/>
    </row>
    <row r="191" spans="1:13" ht="15.75" x14ac:dyDescent="0.25">
      <c r="A191" s="13"/>
      <c r="B191" s="67"/>
      <c r="C191" s="7"/>
      <c r="D191" s="7"/>
      <c r="E191" s="7"/>
      <c r="F191" s="7"/>
      <c r="G191" s="7"/>
      <c r="H191" s="7"/>
      <c r="I191" s="7"/>
      <c r="J191" s="7"/>
      <c r="K191" s="7"/>
      <c r="L191" s="7"/>
      <c r="M191" s="7"/>
    </row>
    <row r="192" spans="1:13" ht="15.75" x14ac:dyDescent="0.25">
      <c r="A192" s="13"/>
      <c r="B192" s="67"/>
      <c r="C192" s="7"/>
      <c r="D192" s="7"/>
      <c r="E192" s="7"/>
      <c r="F192" s="7"/>
      <c r="G192" s="7"/>
      <c r="H192" s="7"/>
      <c r="I192" s="7"/>
      <c r="J192" s="7"/>
      <c r="K192" s="7"/>
      <c r="L192" s="7"/>
      <c r="M192" s="7"/>
    </row>
    <row r="193" spans="1:13" ht="15.75" x14ac:dyDescent="0.25">
      <c r="A193" s="30" t="s">
        <v>102</v>
      </c>
      <c r="B193" s="26"/>
      <c r="C193" s="7"/>
      <c r="D193" s="7" t="s">
        <v>753</v>
      </c>
      <c r="E193" s="7"/>
      <c r="F193" s="7"/>
      <c r="G193" s="7"/>
      <c r="H193" s="7"/>
      <c r="I193" s="7"/>
      <c r="J193" s="7"/>
      <c r="K193" s="7"/>
      <c r="L193" s="7"/>
      <c r="M193" s="7"/>
    </row>
    <row r="194" spans="1:13" ht="15.75" x14ac:dyDescent="0.25">
      <c r="A194" s="13"/>
      <c r="B194" s="67"/>
      <c r="C194" s="7"/>
      <c r="D194" s="7"/>
      <c r="E194" s="7"/>
      <c r="F194" s="7"/>
      <c r="G194" s="7"/>
      <c r="H194" s="7"/>
      <c r="I194" s="7"/>
      <c r="J194" s="7"/>
      <c r="K194" s="7"/>
      <c r="L194" s="7"/>
      <c r="M194" s="7"/>
    </row>
    <row r="195" spans="1:13" ht="15.75" x14ac:dyDescent="0.25">
      <c r="A195" s="13"/>
      <c r="B195" s="67"/>
      <c r="C195" s="7"/>
      <c r="D195" s="7"/>
      <c r="E195" s="7"/>
      <c r="F195" s="7"/>
      <c r="G195" s="7"/>
      <c r="H195" s="7"/>
      <c r="I195" s="7"/>
      <c r="J195" s="7"/>
      <c r="K195" s="7"/>
      <c r="L195" s="7"/>
      <c r="M195" s="7"/>
    </row>
    <row r="196" spans="1:13" ht="15.75" x14ac:dyDescent="0.25">
      <c r="A196" s="30" t="s">
        <v>103</v>
      </c>
      <c r="B196" s="26"/>
      <c r="C196" s="7"/>
      <c r="D196" s="7" t="s">
        <v>112</v>
      </c>
      <c r="E196" s="7"/>
      <c r="F196" s="7"/>
      <c r="G196" s="7"/>
      <c r="H196" s="7"/>
      <c r="I196" s="7"/>
      <c r="J196" s="7"/>
      <c r="K196" s="7"/>
      <c r="L196" s="7"/>
      <c r="M196" s="7"/>
    </row>
    <row r="197" spans="1:13" ht="15.75" x14ac:dyDescent="0.25">
      <c r="A197" s="13"/>
      <c r="B197" s="67"/>
      <c r="C197" s="7"/>
      <c r="D197" s="7"/>
      <c r="E197" s="7"/>
      <c r="F197" s="7"/>
      <c r="G197" s="7"/>
      <c r="H197" s="7"/>
      <c r="I197" s="7"/>
      <c r="J197" s="7"/>
      <c r="K197" s="7"/>
      <c r="L197" s="7"/>
      <c r="M197" s="7"/>
    </row>
    <row r="198" spans="1:13" ht="15.75" x14ac:dyDescent="0.25">
      <c r="A198" s="13"/>
      <c r="B198" s="67"/>
      <c r="C198" s="7"/>
      <c r="D198" s="7"/>
      <c r="E198" s="7"/>
      <c r="F198" s="7"/>
      <c r="G198" s="7"/>
      <c r="H198" s="7"/>
      <c r="I198" s="7"/>
      <c r="J198" s="7"/>
      <c r="K198" s="7"/>
      <c r="L198" s="7"/>
      <c r="M198" s="7"/>
    </row>
    <row r="199" spans="1:13" ht="15.75" x14ac:dyDescent="0.25">
      <c r="A199" s="30" t="s">
        <v>104</v>
      </c>
      <c r="B199" s="26"/>
      <c r="C199" s="7"/>
      <c r="D199" s="7" t="s">
        <v>713</v>
      </c>
      <c r="E199" s="7"/>
      <c r="F199" s="7"/>
      <c r="G199" s="7"/>
      <c r="H199" s="7"/>
      <c r="I199" s="7"/>
      <c r="J199" s="7"/>
      <c r="K199" s="7"/>
      <c r="L199" s="7"/>
      <c r="M199" s="7"/>
    </row>
    <row r="200" spans="1:13" ht="15.75" x14ac:dyDescent="0.25">
      <c r="A200" s="13"/>
      <c r="B200" s="67"/>
      <c r="C200" s="7"/>
      <c r="D200" s="7"/>
      <c r="E200" s="7"/>
      <c r="F200" s="7"/>
      <c r="G200" s="7"/>
      <c r="H200" s="7"/>
      <c r="I200" s="7"/>
      <c r="J200" s="7"/>
      <c r="K200" s="7"/>
      <c r="L200" s="7"/>
      <c r="M200" s="7"/>
    </row>
    <row r="201" spans="1:13" ht="15.75" x14ac:dyDescent="0.25">
      <c r="A201" s="13"/>
      <c r="B201" s="67"/>
      <c r="C201" s="7"/>
      <c r="D201" s="7"/>
      <c r="E201" s="7"/>
      <c r="F201" s="7"/>
      <c r="G201" s="7"/>
      <c r="H201" s="7"/>
      <c r="I201" s="7"/>
      <c r="J201" s="7"/>
      <c r="K201" s="7"/>
      <c r="L201" s="7"/>
      <c r="M201" s="7"/>
    </row>
    <row r="202" spans="1:13" ht="15.75" x14ac:dyDescent="0.25">
      <c r="A202" s="30" t="s">
        <v>106</v>
      </c>
      <c r="B202" s="26"/>
      <c r="C202" s="7"/>
      <c r="D202" s="7" t="s">
        <v>113</v>
      </c>
      <c r="E202" s="7"/>
      <c r="F202" s="7"/>
      <c r="G202" s="7"/>
      <c r="H202" s="7"/>
      <c r="I202" s="7"/>
      <c r="J202" s="7"/>
      <c r="K202" s="7"/>
      <c r="L202" s="7"/>
      <c r="M202" s="7"/>
    </row>
    <row r="203" spans="1:13" ht="15.75" x14ac:dyDescent="0.25">
      <c r="A203" s="13"/>
      <c r="B203" s="7"/>
      <c r="C203" s="7"/>
      <c r="D203" s="26"/>
      <c r="E203" s="7" t="s">
        <v>577</v>
      </c>
      <c r="F203" s="7"/>
      <c r="G203" s="7"/>
      <c r="H203" s="7"/>
      <c r="I203" s="7"/>
      <c r="J203" s="7"/>
      <c r="K203" s="7"/>
      <c r="L203" s="7"/>
      <c r="M203" s="7"/>
    </row>
    <row r="204" spans="1:13" ht="15.75" x14ac:dyDescent="0.25">
      <c r="A204" s="13"/>
      <c r="B204" s="7"/>
      <c r="C204" s="7"/>
      <c r="D204" s="26"/>
      <c r="E204" s="7" t="s">
        <v>578</v>
      </c>
      <c r="F204" s="7"/>
      <c r="G204" s="7"/>
      <c r="H204" s="7"/>
      <c r="I204" s="7"/>
      <c r="J204" s="7"/>
      <c r="K204" s="7"/>
      <c r="L204" s="7"/>
      <c r="M204" s="7"/>
    </row>
    <row r="205" spans="1:13" ht="15.75" x14ac:dyDescent="0.25">
      <c r="A205" s="13"/>
      <c r="B205" s="7"/>
      <c r="C205" s="7"/>
      <c r="D205" s="7"/>
      <c r="E205" s="7"/>
      <c r="F205" s="7"/>
      <c r="G205" s="7"/>
      <c r="H205" s="7"/>
      <c r="I205" s="7"/>
      <c r="J205" s="7"/>
      <c r="K205" s="7"/>
      <c r="L205" s="7"/>
      <c r="M205" s="7"/>
    </row>
    <row r="206" spans="1:13" ht="15.75" x14ac:dyDescent="0.25">
      <c r="A206" s="13"/>
      <c r="B206" s="7"/>
      <c r="C206" s="7"/>
      <c r="D206" s="7"/>
      <c r="E206" s="7"/>
      <c r="F206" s="7"/>
      <c r="G206" s="7"/>
      <c r="H206" s="7"/>
      <c r="I206" s="7"/>
      <c r="J206" s="7"/>
      <c r="K206" s="7"/>
      <c r="L206" s="7"/>
      <c r="M206" s="7"/>
    </row>
    <row r="207" spans="1:13" ht="15.75" x14ac:dyDescent="0.25">
      <c r="A207" s="30" t="s">
        <v>914</v>
      </c>
      <c r="B207" s="26"/>
      <c r="C207" s="7"/>
      <c r="D207" s="7" t="s">
        <v>714</v>
      </c>
      <c r="E207" s="7"/>
      <c r="F207" s="7"/>
      <c r="G207" s="7"/>
      <c r="H207" s="7"/>
      <c r="I207" s="7"/>
      <c r="J207" s="7"/>
      <c r="K207" s="7"/>
      <c r="L207" s="7"/>
      <c r="M207" s="7"/>
    </row>
    <row r="208" spans="1:13" ht="15.75" x14ac:dyDescent="0.25">
      <c r="A208" s="13"/>
      <c r="B208" s="67"/>
      <c r="C208" s="7"/>
      <c r="D208" s="322" t="s">
        <v>994</v>
      </c>
      <c r="E208" s="7"/>
      <c r="F208" s="7"/>
      <c r="G208" s="7"/>
      <c r="H208" s="7"/>
      <c r="I208" s="7"/>
      <c r="J208" s="7"/>
      <c r="K208" s="7"/>
      <c r="L208" s="7"/>
      <c r="M208" s="7"/>
    </row>
    <row r="209" spans="1:13" ht="15.75" x14ac:dyDescent="0.25">
      <c r="A209" s="13"/>
      <c r="B209" s="67"/>
      <c r="C209" s="7"/>
      <c r="D209" s="293"/>
      <c r="E209" s="7"/>
      <c r="F209" s="7"/>
      <c r="G209" s="7"/>
      <c r="H209" s="7"/>
      <c r="I209" s="7"/>
      <c r="J209" s="7"/>
      <c r="K209" s="7"/>
      <c r="L209" s="7"/>
      <c r="M209" s="7"/>
    </row>
    <row r="210" spans="1:13" ht="15.75" x14ac:dyDescent="0.25">
      <c r="A210" s="13"/>
      <c r="B210" s="67"/>
      <c r="C210" s="7"/>
      <c r="D210" s="7"/>
      <c r="E210" s="7"/>
      <c r="F210" s="7"/>
      <c r="G210" s="7"/>
      <c r="H210" s="7"/>
      <c r="I210" s="7"/>
      <c r="J210" s="7"/>
      <c r="K210" s="7"/>
      <c r="L210" s="7"/>
      <c r="M210" s="7"/>
    </row>
    <row r="211" spans="1:13" ht="15.75" x14ac:dyDescent="0.25">
      <c r="A211" s="30" t="s">
        <v>107</v>
      </c>
      <c r="B211" s="26"/>
      <c r="C211" s="7"/>
      <c r="D211" s="7" t="s">
        <v>1324</v>
      </c>
      <c r="E211" s="7"/>
      <c r="F211" s="7"/>
      <c r="G211" s="7"/>
      <c r="H211" s="7"/>
      <c r="I211" s="7"/>
      <c r="J211" s="322" t="s">
        <v>1318</v>
      </c>
      <c r="K211" s="7"/>
      <c r="L211" s="7"/>
      <c r="M211" s="7"/>
    </row>
    <row r="212" spans="1:13" ht="15.75" x14ac:dyDescent="0.25">
      <c r="A212" s="13"/>
      <c r="B212" s="67"/>
      <c r="C212" s="7"/>
      <c r="D212" s="766"/>
      <c r="E212" s="7" t="s">
        <v>1333</v>
      </c>
      <c r="F212" s="7"/>
      <c r="G212" s="7"/>
      <c r="H212" s="7"/>
      <c r="I212" s="7"/>
      <c r="J212" s="7"/>
      <c r="K212" s="7"/>
      <c r="L212" s="7"/>
      <c r="M212" s="7"/>
    </row>
    <row r="213" spans="1:13" ht="15.75" x14ac:dyDescent="0.25">
      <c r="A213" s="13"/>
      <c r="B213" s="67"/>
      <c r="C213" s="7"/>
      <c r="D213" s="26"/>
      <c r="E213" s="7" t="s">
        <v>1325</v>
      </c>
      <c r="F213" s="7"/>
      <c r="G213" s="7"/>
      <c r="H213" s="7"/>
      <c r="I213" s="7"/>
      <c r="J213" s="7"/>
      <c r="K213" s="7"/>
      <c r="L213" s="7"/>
      <c r="M213" s="7"/>
    </row>
    <row r="214" spans="1:13" ht="15.75" x14ac:dyDescent="0.25">
      <c r="A214" s="13"/>
      <c r="B214" s="67"/>
      <c r="C214" s="7"/>
      <c r="D214" s="25"/>
      <c r="E214" s="7" t="s">
        <v>1326</v>
      </c>
      <c r="F214" s="7"/>
      <c r="G214" s="7"/>
      <c r="H214" s="7"/>
      <c r="I214" s="7"/>
      <c r="J214" s="7"/>
      <c r="K214" s="7"/>
      <c r="L214" s="7"/>
      <c r="M214" s="7"/>
    </row>
    <row r="215" spans="1:13" ht="15.75" x14ac:dyDescent="0.25">
      <c r="A215" s="13"/>
      <c r="B215" s="67"/>
      <c r="C215" s="7"/>
      <c r="D215" s="694"/>
      <c r="E215" s="7"/>
      <c r="F215" s="7"/>
      <c r="G215" s="7"/>
      <c r="H215" s="7"/>
      <c r="I215" s="7"/>
      <c r="J215" s="7"/>
      <c r="K215" s="7"/>
      <c r="L215" s="7"/>
      <c r="M215" s="7"/>
    </row>
    <row r="216" spans="1:13" ht="15.75" x14ac:dyDescent="0.25">
      <c r="A216" s="13"/>
      <c r="B216" s="67"/>
      <c r="C216" s="7"/>
      <c r="D216" s="694"/>
      <c r="E216" s="7"/>
      <c r="F216" s="7"/>
      <c r="G216" s="7"/>
      <c r="H216" s="7"/>
      <c r="I216" s="7"/>
      <c r="J216" s="7"/>
      <c r="K216" s="7"/>
      <c r="L216" s="7"/>
      <c r="M216" s="7"/>
    </row>
    <row r="217" spans="1:13" ht="15.75" x14ac:dyDescent="0.25">
      <c r="A217" s="30" t="s">
        <v>108</v>
      </c>
      <c r="B217" s="26"/>
      <c r="C217" s="7"/>
      <c r="D217" s="7" t="s">
        <v>715</v>
      </c>
      <c r="E217" s="7"/>
      <c r="F217" s="7"/>
      <c r="G217" s="7"/>
      <c r="H217" s="7"/>
      <c r="I217" s="7"/>
      <c r="J217" s="7"/>
      <c r="K217" s="7"/>
      <c r="L217" s="7"/>
      <c r="M217" s="7"/>
    </row>
    <row r="218" spans="1:13" ht="15.75" x14ac:dyDescent="0.25">
      <c r="A218" s="13"/>
      <c r="B218" s="67"/>
      <c r="C218" s="7"/>
      <c r="D218" s="7"/>
      <c r="E218" s="7"/>
      <c r="F218" s="7"/>
      <c r="G218" s="7"/>
      <c r="H218" s="7"/>
      <c r="I218" s="7"/>
      <c r="J218" s="7"/>
      <c r="K218" s="7"/>
      <c r="L218" s="7"/>
      <c r="M218" s="7"/>
    </row>
    <row r="219" spans="1:13" ht="15.75" x14ac:dyDescent="0.25">
      <c r="A219" s="13"/>
      <c r="B219" s="67"/>
      <c r="C219" s="7"/>
      <c r="D219" s="7"/>
      <c r="E219" s="7"/>
      <c r="F219" s="7"/>
      <c r="G219" s="7"/>
      <c r="H219" s="7"/>
      <c r="I219" s="7"/>
      <c r="J219" s="7"/>
      <c r="K219" s="7"/>
      <c r="L219" s="7"/>
      <c r="M219" s="7"/>
    </row>
    <row r="220" spans="1:13" ht="15.75" x14ac:dyDescent="0.25">
      <c r="A220" s="30" t="s">
        <v>109</v>
      </c>
      <c r="B220" s="26"/>
      <c r="C220" s="7"/>
      <c r="D220" s="7" t="s">
        <v>716</v>
      </c>
      <c r="E220" s="7"/>
      <c r="F220" s="7"/>
      <c r="G220" s="7"/>
      <c r="H220" s="7"/>
      <c r="I220" s="7"/>
      <c r="J220" s="7"/>
      <c r="K220" s="7"/>
      <c r="L220" s="7"/>
      <c r="M220" s="7"/>
    </row>
    <row r="221" spans="1:13" ht="15.75" x14ac:dyDescent="0.25">
      <c r="A221" s="13"/>
      <c r="B221" s="7"/>
      <c r="C221" s="7"/>
      <c r="D221" s="26"/>
      <c r="E221" s="7" t="s">
        <v>1312</v>
      </c>
      <c r="F221" s="7"/>
      <c r="G221" s="7"/>
      <c r="H221" s="7"/>
      <c r="I221" s="7"/>
      <c r="J221" s="7"/>
      <c r="K221" s="7"/>
      <c r="L221" s="7"/>
      <c r="M221" s="7"/>
    </row>
    <row r="222" spans="1:13" ht="15.75" x14ac:dyDescent="0.25">
      <c r="A222" s="13"/>
      <c r="B222" s="7"/>
      <c r="C222" s="7"/>
      <c r="D222" s="26"/>
      <c r="E222" s="7" t="s">
        <v>1313</v>
      </c>
      <c r="F222" s="7"/>
      <c r="G222" s="7"/>
      <c r="H222" s="7"/>
      <c r="I222" s="7"/>
      <c r="J222" s="7"/>
      <c r="K222" s="7"/>
      <c r="L222" s="7"/>
      <c r="M222" s="7"/>
    </row>
    <row r="223" spans="1:13" ht="15.75" x14ac:dyDescent="0.25">
      <c r="A223" s="13"/>
      <c r="B223" s="7"/>
      <c r="C223" s="7"/>
      <c r="D223" s="17"/>
      <c r="E223" s="7"/>
      <c r="F223" s="7"/>
      <c r="G223" s="7"/>
      <c r="H223" s="7"/>
      <c r="I223" s="7"/>
      <c r="J223" s="7"/>
      <c r="K223" s="7"/>
      <c r="L223" s="7"/>
      <c r="M223" s="7"/>
    </row>
    <row r="224" spans="1:13" ht="15.75" x14ac:dyDescent="0.25">
      <c r="E224" s="7"/>
      <c r="F224" s="7"/>
      <c r="G224" s="7"/>
      <c r="H224" s="7"/>
      <c r="I224" s="7"/>
      <c r="J224" s="7"/>
      <c r="K224" s="7"/>
      <c r="L224" s="7"/>
      <c r="M224" s="7"/>
    </row>
    <row r="225" spans="1:13" ht="15.75" x14ac:dyDescent="0.25">
      <c r="A225" s="30" t="s">
        <v>110</v>
      </c>
      <c r="B225" s="26"/>
      <c r="C225" s="7"/>
      <c r="D225" s="7" t="s">
        <v>717</v>
      </c>
      <c r="E225" s="7"/>
      <c r="F225" s="7"/>
      <c r="G225" s="7"/>
      <c r="H225" s="7"/>
      <c r="I225" s="7"/>
      <c r="J225" s="293"/>
      <c r="K225" s="322" t="s">
        <v>1314</v>
      </c>
      <c r="L225" s="7"/>
      <c r="M225" s="7"/>
    </row>
    <row r="226" spans="1:13" ht="15.75" x14ac:dyDescent="0.25">
      <c r="E226" s="7"/>
      <c r="F226" s="7"/>
      <c r="G226" s="7"/>
      <c r="H226" s="7"/>
      <c r="I226" s="7"/>
      <c r="J226" s="7"/>
      <c r="K226" s="7"/>
      <c r="L226" s="7"/>
      <c r="M226" s="7"/>
    </row>
    <row r="227" spans="1:13" ht="15.75" x14ac:dyDescent="0.25">
      <c r="A227" s="67"/>
    </row>
    <row r="228" spans="1:13" ht="15.75" x14ac:dyDescent="0.25">
      <c r="A228" s="30" t="s">
        <v>1323</v>
      </c>
      <c r="B228" s="761"/>
      <c r="C228" s="7"/>
      <c r="D228" s="349" t="s">
        <v>1251</v>
      </c>
      <c r="E228" s="7"/>
      <c r="F228" s="7"/>
      <c r="G228" s="7"/>
      <c r="H228" s="322" t="s">
        <v>1251</v>
      </c>
      <c r="I228" s="7"/>
      <c r="J228" s="7"/>
      <c r="K228" s="7"/>
      <c r="L228" s="7"/>
      <c r="M228" s="7"/>
    </row>
    <row r="229" spans="1:13" ht="15.75" x14ac:dyDescent="0.25">
      <c r="A229" s="30"/>
      <c r="B229" s="767"/>
      <c r="C229" s="7"/>
      <c r="D229" s="349"/>
      <c r="E229" s="7"/>
      <c r="F229" s="7"/>
      <c r="G229" s="7"/>
      <c r="H229" s="322"/>
      <c r="I229" s="7"/>
      <c r="J229" s="7"/>
      <c r="K229" s="7"/>
      <c r="L229" s="7"/>
      <c r="M229" s="7"/>
    </row>
    <row r="230" spans="1:13" ht="15.75" x14ac:dyDescent="0.25">
      <c r="A230" s="30"/>
      <c r="B230" s="767"/>
      <c r="C230" s="7"/>
      <c r="D230" s="349"/>
      <c r="E230" s="7"/>
      <c r="F230" s="7"/>
      <c r="G230" s="7"/>
      <c r="H230" s="322"/>
      <c r="I230" s="7"/>
      <c r="J230" s="7"/>
      <c r="K230" s="7"/>
      <c r="L230" s="7"/>
      <c r="M230" s="7"/>
    </row>
    <row r="231" spans="1:13" ht="15.75" x14ac:dyDescent="0.25">
      <c r="A231" s="768" t="s">
        <v>1331</v>
      </c>
      <c r="B231" s="761"/>
      <c r="C231" s="7"/>
      <c r="D231" s="349" t="s">
        <v>1327</v>
      </c>
      <c r="E231" s="7"/>
      <c r="F231" s="7"/>
      <c r="G231" s="7"/>
      <c r="H231" s="322"/>
      <c r="I231" s="7"/>
      <c r="J231" s="7"/>
      <c r="K231" s="7"/>
      <c r="L231" s="7"/>
      <c r="M231" s="7"/>
    </row>
    <row r="232" spans="1:13" ht="15.75" x14ac:dyDescent="0.25">
      <c r="A232" s="30"/>
      <c r="B232" s="767"/>
      <c r="C232" s="7"/>
      <c r="D232" s="349"/>
      <c r="E232" s="7"/>
      <c r="F232" s="7"/>
      <c r="G232" s="7"/>
      <c r="H232" s="322"/>
      <c r="I232" s="7"/>
      <c r="J232" s="7"/>
      <c r="K232" s="7"/>
      <c r="L232" s="7"/>
      <c r="M232" s="7"/>
    </row>
    <row r="233" spans="1:13" ht="15.75" x14ac:dyDescent="0.25">
      <c r="A233" s="30"/>
      <c r="B233" s="767"/>
      <c r="C233" s="7"/>
      <c r="D233" s="349"/>
      <c r="E233" s="7"/>
      <c r="F233" s="7"/>
      <c r="G233" s="7"/>
      <c r="H233" s="322"/>
      <c r="I233" s="7"/>
      <c r="J233" s="7"/>
      <c r="K233" s="7"/>
      <c r="L233" s="7"/>
      <c r="M233" s="7"/>
    </row>
    <row r="234" spans="1:13" ht="15.75" x14ac:dyDescent="0.25">
      <c r="A234" s="768" t="s">
        <v>1332</v>
      </c>
      <c r="B234" s="761"/>
      <c r="C234" s="7"/>
      <c r="D234" s="349" t="s">
        <v>1328</v>
      </c>
      <c r="E234" s="7"/>
      <c r="F234" s="7"/>
      <c r="G234" s="7"/>
      <c r="H234" s="322"/>
      <c r="I234" s="7"/>
      <c r="J234" s="7"/>
      <c r="K234" s="7"/>
      <c r="L234" s="7"/>
      <c r="M234" s="7"/>
    </row>
    <row r="235" spans="1:13" ht="15.75" x14ac:dyDescent="0.25">
      <c r="A235" s="14"/>
      <c r="B235" s="20"/>
      <c r="C235" s="7"/>
      <c r="D235" s="7"/>
      <c r="E235" s="7"/>
      <c r="F235" s="7"/>
      <c r="G235" s="7"/>
      <c r="H235" s="7"/>
      <c r="I235" s="7"/>
      <c r="J235" s="7"/>
      <c r="K235" s="7"/>
      <c r="L235" s="7"/>
      <c r="M235" s="7"/>
    </row>
    <row r="236" spans="1:13" ht="15.75" x14ac:dyDescent="0.25">
      <c r="A236" s="847" t="s">
        <v>1329</v>
      </c>
      <c r="B236" s="842"/>
      <c r="C236" s="842"/>
      <c r="D236" s="842"/>
      <c r="E236" s="842"/>
      <c r="F236" s="842"/>
      <c r="G236" s="842"/>
      <c r="H236" s="842"/>
      <c r="I236" s="842"/>
      <c r="J236" s="842"/>
      <c r="K236" s="842"/>
      <c r="L236" s="842"/>
      <c r="M236" s="7"/>
    </row>
    <row r="237" spans="1:13" ht="15.75" x14ac:dyDescent="0.25">
      <c r="A237" s="14" t="s">
        <v>1330</v>
      </c>
      <c r="B237" s="32"/>
      <c r="C237" s="7"/>
      <c r="D237" s="7"/>
      <c r="E237" s="7"/>
      <c r="F237" s="7"/>
      <c r="G237" s="7"/>
      <c r="H237" s="7"/>
      <c r="I237" s="7"/>
      <c r="J237" s="7"/>
      <c r="K237" s="7"/>
      <c r="L237" s="7"/>
      <c r="M237" s="7"/>
    </row>
    <row r="238" spans="1:13" ht="15.75" x14ac:dyDescent="0.25">
      <c r="A238" s="52"/>
      <c r="B238" s="33"/>
      <c r="C238" s="7"/>
      <c r="D238" s="845"/>
      <c r="E238" s="845"/>
      <c r="F238" s="845"/>
      <c r="G238" s="845"/>
      <c r="H238" s="845"/>
      <c r="I238" s="845"/>
      <c r="J238" s="845"/>
      <c r="K238" s="7"/>
      <c r="L238" s="7"/>
      <c r="M238" s="7"/>
    </row>
    <row r="239" spans="1:13" ht="15.75" x14ac:dyDescent="0.25">
      <c r="A239" s="52"/>
      <c r="B239" s="33"/>
      <c r="C239" s="7"/>
      <c r="D239" s="850"/>
      <c r="E239" s="850"/>
      <c r="F239" s="850"/>
      <c r="G239" s="850"/>
      <c r="H239" s="850"/>
      <c r="I239" s="850"/>
      <c r="J239" s="850"/>
      <c r="K239" s="7"/>
      <c r="L239" s="7"/>
      <c r="M239" s="7"/>
    </row>
    <row r="240" spans="1:13" ht="15.75" x14ac:dyDescent="0.25">
      <c r="A240" s="52"/>
      <c r="B240" s="33"/>
      <c r="C240" s="7"/>
      <c r="D240" s="850"/>
      <c r="E240" s="850"/>
      <c r="F240" s="850"/>
      <c r="G240" s="850"/>
      <c r="H240" s="850"/>
      <c r="I240" s="850"/>
      <c r="J240" s="850"/>
      <c r="K240" s="7"/>
      <c r="L240" s="7"/>
      <c r="M240" s="7"/>
    </row>
    <row r="241" spans="1:13" ht="15.75" x14ac:dyDescent="0.25">
      <c r="A241" s="52"/>
      <c r="B241" s="33"/>
      <c r="C241" s="7"/>
      <c r="D241" s="850"/>
      <c r="E241" s="850"/>
      <c r="F241" s="850"/>
      <c r="G241" s="850"/>
      <c r="H241" s="850"/>
      <c r="I241" s="850"/>
      <c r="J241" s="850"/>
      <c r="K241" s="7"/>
      <c r="L241" s="7"/>
      <c r="M241" s="7"/>
    </row>
    <row r="242" spans="1:13" ht="15.75" x14ac:dyDescent="0.25">
      <c r="A242" s="52"/>
      <c r="B242" s="33"/>
      <c r="C242" s="7"/>
      <c r="D242" s="850"/>
      <c r="E242" s="850"/>
      <c r="F242" s="850"/>
      <c r="G242" s="850"/>
      <c r="H242" s="850"/>
      <c r="I242" s="850"/>
      <c r="J242" s="850"/>
      <c r="K242" s="7"/>
      <c r="L242" s="7"/>
      <c r="M242" s="7"/>
    </row>
    <row r="243" spans="1:13" ht="15.75" x14ac:dyDescent="0.25">
      <c r="A243" s="52"/>
      <c r="B243" s="33"/>
      <c r="C243" s="7"/>
      <c r="D243" s="850"/>
      <c r="E243" s="850"/>
      <c r="F243" s="850"/>
      <c r="G243" s="850"/>
      <c r="H243" s="850"/>
      <c r="I243" s="850"/>
      <c r="J243" s="850"/>
      <c r="K243" s="7"/>
      <c r="L243" s="7"/>
      <c r="M243" s="7"/>
    </row>
    <row r="244" spans="1:13" ht="15.75" x14ac:dyDescent="0.25">
      <c r="A244" s="52"/>
      <c r="B244" s="33"/>
      <c r="C244" s="7"/>
      <c r="D244" s="850"/>
      <c r="E244" s="850"/>
      <c r="F244" s="850"/>
      <c r="G244" s="850"/>
      <c r="H244" s="850"/>
      <c r="I244" s="850"/>
      <c r="J244" s="850"/>
      <c r="K244" s="7"/>
      <c r="L244" s="7"/>
      <c r="M244" s="7"/>
    </row>
    <row r="245" spans="1:13" ht="15.75" x14ac:dyDescent="0.25">
      <c r="A245" s="7"/>
      <c r="B245" s="33"/>
      <c r="C245" s="7"/>
      <c r="D245" s="850"/>
      <c r="E245" s="850"/>
      <c r="F245" s="850"/>
      <c r="G245" s="850"/>
      <c r="H245" s="850"/>
      <c r="I245" s="850"/>
      <c r="J245" s="850"/>
      <c r="K245" s="7"/>
      <c r="L245" s="7"/>
      <c r="M245" s="7"/>
    </row>
    <row r="246" spans="1:13" ht="15.75" x14ac:dyDescent="0.25">
      <c r="A246" s="7"/>
      <c r="B246" s="33"/>
      <c r="C246" s="7"/>
      <c r="D246" s="850"/>
      <c r="E246" s="850"/>
      <c r="F246" s="850"/>
      <c r="G246" s="850"/>
      <c r="H246" s="850"/>
      <c r="I246" s="850"/>
      <c r="J246" s="850"/>
      <c r="K246" s="7"/>
      <c r="L246" s="7"/>
      <c r="M246" s="7"/>
    </row>
    <row r="247" spans="1:13" ht="15.75" x14ac:dyDescent="0.25">
      <c r="A247" s="7"/>
      <c r="B247" s="33"/>
      <c r="C247" s="7"/>
      <c r="D247" s="850"/>
      <c r="E247" s="850"/>
      <c r="F247" s="850"/>
      <c r="G247" s="850"/>
      <c r="H247" s="850"/>
      <c r="I247" s="850"/>
      <c r="J247" s="850"/>
      <c r="K247" s="7"/>
      <c r="L247" s="7"/>
      <c r="M247" s="7"/>
    </row>
    <row r="248" spans="1:13" ht="15.75" x14ac:dyDescent="0.25">
      <c r="A248" s="7"/>
      <c r="B248" s="7"/>
      <c r="C248" s="7"/>
      <c r="D248" s="7"/>
      <c r="E248" s="7"/>
      <c r="F248" s="7"/>
      <c r="G248" s="7"/>
      <c r="H248" s="7"/>
      <c r="I248" s="7"/>
      <c r="J248" s="7"/>
      <c r="K248" s="7"/>
      <c r="L248" s="7"/>
      <c r="M248" s="7"/>
    </row>
    <row r="249" spans="1:13" ht="15.75" x14ac:dyDescent="0.25">
      <c r="A249" s="10" t="s">
        <v>552</v>
      </c>
      <c r="B249" s="67"/>
      <c r="C249" s="7"/>
      <c r="D249" s="7"/>
      <c r="E249" s="7"/>
      <c r="F249" s="7"/>
      <c r="G249" s="7"/>
      <c r="H249" s="7"/>
      <c r="I249" s="7"/>
      <c r="J249" s="7"/>
      <c r="K249" s="7"/>
      <c r="L249" s="7"/>
      <c r="M249" s="7"/>
    </row>
    <row r="250" spans="1:13" ht="15.75" x14ac:dyDescent="0.25">
      <c r="A250" s="7"/>
      <c r="B250" s="7"/>
      <c r="C250" s="7"/>
      <c r="D250" s="7"/>
      <c r="E250" s="7"/>
      <c r="F250" s="7"/>
      <c r="G250" s="7"/>
      <c r="H250" s="7"/>
      <c r="I250" s="7"/>
      <c r="J250" s="7"/>
      <c r="K250" s="7"/>
      <c r="L250" s="7"/>
      <c r="M250" s="7"/>
    </row>
    <row r="251" spans="1:13" ht="15.75" x14ac:dyDescent="0.25">
      <c r="A251" s="53" t="s">
        <v>718</v>
      </c>
      <c r="B251" s="7"/>
      <c r="C251" s="7"/>
      <c r="D251" s="7"/>
      <c r="E251" s="7"/>
      <c r="F251" s="7"/>
      <c r="G251" s="7"/>
      <c r="H251" s="7"/>
      <c r="I251" s="7"/>
      <c r="J251" s="7"/>
      <c r="K251" s="7"/>
      <c r="L251" s="7"/>
      <c r="M251" s="7"/>
    </row>
    <row r="252" spans="1:13" ht="15.75" x14ac:dyDescent="0.25">
      <c r="A252" s="7"/>
      <c r="B252" s="7"/>
      <c r="C252" s="7"/>
      <c r="D252" s="7"/>
      <c r="E252" s="7"/>
      <c r="F252" s="7"/>
      <c r="G252" s="7"/>
      <c r="H252" s="7"/>
      <c r="I252" s="7"/>
      <c r="J252" s="7"/>
      <c r="K252" s="7"/>
      <c r="L252" s="7"/>
      <c r="M252" s="7"/>
    </row>
    <row r="253" spans="1:13" ht="15.75" x14ac:dyDescent="0.25">
      <c r="A253" s="53" t="s">
        <v>598</v>
      </c>
      <c r="B253" s="7"/>
      <c r="C253" s="7"/>
      <c r="D253" s="7"/>
      <c r="E253" s="7"/>
      <c r="F253" s="53" t="s">
        <v>609</v>
      </c>
      <c r="G253" s="7"/>
      <c r="H253" s="7"/>
      <c r="I253" s="7"/>
      <c r="J253" s="7"/>
      <c r="K253" s="7"/>
      <c r="L253" s="7"/>
      <c r="M253" s="7"/>
    </row>
    <row r="254" spans="1:13" ht="15.75" x14ac:dyDescent="0.25">
      <c r="A254" s="7"/>
      <c r="B254" s="7"/>
      <c r="C254" s="7"/>
      <c r="D254" s="7"/>
      <c r="E254" s="7"/>
      <c r="F254" s="7"/>
      <c r="G254" s="7"/>
      <c r="H254" s="7"/>
      <c r="I254" s="7"/>
      <c r="J254" s="7"/>
      <c r="K254" s="7"/>
      <c r="L254" s="7"/>
      <c r="M254" s="7"/>
    </row>
    <row r="255" spans="1:13" ht="15.75" x14ac:dyDescent="0.25">
      <c r="A255" s="13" t="s">
        <v>599</v>
      </c>
      <c r="B255" s="7"/>
      <c r="C255" s="7"/>
      <c r="D255" s="7"/>
      <c r="E255" s="7"/>
      <c r="F255" s="7" t="s">
        <v>597</v>
      </c>
      <c r="G255" s="7"/>
      <c r="H255" s="7"/>
      <c r="I255" s="7"/>
      <c r="J255" s="7"/>
      <c r="K255" s="7"/>
      <c r="L255" s="7"/>
      <c r="M255" s="7"/>
    </row>
    <row r="256" spans="1:13" ht="15.75" x14ac:dyDescent="0.25">
      <c r="A256" s="13" t="s">
        <v>600</v>
      </c>
      <c r="B256" s="7"/>
      <c r="C256" s="7"/>
      <c r="D256" s="7"/>
      <c r="E256" s="7"/>
      <c r="F256" s="7" t="s">
        <v>906</v>
      </c>
      <c r="G256" s="7"/>
      <c r="H256" s="7"/>
      <c r="I256" s="7"/>
      <c r="J256" s="7"/>
      <c r="K256" s="7"/>
      <c r="L256" s="7"/>
      <c r="M256" s="7"/>
    </row>
    <row r="257" spans="1:13" ht="15.75" x14ac:dyDescent="0.25">
      <c r="A257" s="13" t="s">
        <v>601</v>
      </c>
      <c r="B257" s="7"/>
      <c r="C257" s="7"/>
      <c r="D257" s="7"/>
      <c r="E257" s="7"/>
      <c r="F257" s="7" t="s">
        <v>853</v>
      </c>
      <c r="G257" s="7"/>
      <c r="H257" s="7"/>
      <c r="I257" s="7"/>
      <c r="J257" s="7"/>
      <c r="K257" s="7"/>
      <c r="L257" s="7"/>
      <c r="M257" s="7"/>
    </row>
    <row r="258" spans="1:13" ht="15.75" x14ac:dyDescent="0.25">
      <c r="A258" s="13" t="s">
        <v>602</v>
      </c>
      <c r="B258" s="7"/>
      <c r="C258" s="7"/>
      <c r="D258" s="7"/>
      <c r="E258" s="7"/>
      <c r="F258" s="7" t="s">
        <v>1058</v>
      </c>
      <c r="G258" s="7"/>
      <c r="H258" s="7"/>
      <c r="I258" s="7"/>
      <c r="J258" s="7"/>
      <c r="K258" s="7"/>
      <c r="L258" s="7"/>
      <c r="M258" s="7"/>
    </row>
    <row r="259" spans="1:13" ht="15.75" x14ac:dyDescent="0.25">
      <c r="A259" s="13" t="s">
        <v>603</v>
      </c>
      <c r="B259" s="7"/>
      <c r="C259" s="7"/>
      <c r="D259" s="7"/>
      <c r="E259" s="7"/>
      <c r="F259" s="7" t="s">
        <v>605</v>
      </c>
      <c r="G259" s="7"/>
      <c r="H259" s="7"/>
      <c r="I259" s="7"/>
      <c r="J259" s="7"/>
      <c r="K259" s="7"/>
      <c r="L259" s="7"/>
      <c r="M259" s="7"/>
    </row>
    <row r="260" spans="1:13" ht="15.75" x14ac:dyDescent="0.25">
      <c r="A260" s="13" t="s">
        <v>607</v>
      </c>
      <c r="B260" s="7"/>
      <c r="C260" s="7"/>
      <c r="D260" s="7"/>
      <c r="E260" s="7"/>
      <c r="F260" s="7" t="s">
        <v>606</v>
      </c>
      <c r="G260" s="7"/>
      <c r="H260" s="7"/>
      <c r="I260" s="7"/>
      <c r="J260" s="7"/>
      <c r="K260" s="7"/>
      <c r="L260" s="7"/>
      <c r="M260" s="7"/>
    </row>
    <row r="261" spans="1:13" ht="15.75" x14ac:dyDescent="0.25">
      <c r="A261" s="13" t="s">
        <v>608</v>
      </c>
      <c r="B261" s="7"/>
      <c r="C261" s="7"/>
      <c r="D261" s="7"/>
      <c r="E261" s="7"/>
      <c r="F261" s="7" t="s">
        <v>624</v>
      </c>
      <c r="G261" s="7"/>
      <c r="H261" s="7"/>
      <c r="I261" s="7"/>
      <c r="J261" s="7"/>
      <c r="K261" s="7"/>
      <c r="L261" s="7"/>
      <c r="M261" s="7"/>
    </row>
    <row r="262" spans="1:13" ht="15.75" x14ac:dyDescent="0.25">
      <c r="A262" s="13" t="s">
        <v>604</v>
      </c>
      <c r="B262" s="7"/>
      <c r="C262" s="7"/>
      <c r="D262" s="7"/>
      <c r="E262" s="7"/>
      <c r="F262" s="7" t="s">
        <v>1301</v>
      </c>
      <c r="G262" s="7"/>
      <c r="H262" s="7"/>
      <c r="I262" s="7"/>
      <c r="J262" s="7"/>
      <c r="K262" s="7"/>
      <c r="L262" s="7"/>
      <c r="M262" s="7"/>
    </row>
    <row r="263" spans="1:13" ht="15.75" x14ac:dyDescent="0.25">
      <c r="A263" s="13" t="s">
        <v>45</v>
      </c>
      <c r="B263" s="7"/>
      <c r="C263" s="7"/>
      <c r="D263" s="7"/>
      <c r="E263" s="7"/>
      <c r="F263" s="7" t="s">
        <v>45</v>
      </c>
      <c r="G263" s="7"/>
      <c r="H263" s="7"/>
      <c r="I263" s="7"/>
      <c r="J263" s="7"/>
      <c r="K263" s="7"/>
      <c r="L263" s="7"/>
      <c r="M263" s="7"/>
    </row>
    <row r="264" spans="1:13" ht="15.75" x14ac:dyDescent="0.25">
      <c r="A264" s="13" t="s">
        <v>45</v>
      </c>
      <c r="B264" s="7"/>
      <c r="C264" s="7"/>
      <c r="D264" s="7"/>
      <c r="E264" s="7"/>
      <c r="F264" s="7" t="s">
        <v>45</v>
      </c>
      <c r="G264" s="7"/>
      <c r="H264" s="7"/>
      <c r="I264" s="7"/>
      <c r="J264" s="7"/>
      <c r="K264" s="7"/>
      <c r="L264" s="7"/>
      <c r="M264" s="7"/>
    </row>
    <row r="265" spans="1:13" ht="15.75" x14ac:dyDescent="0.25">
      <c r="A265" s="53" t="s">
        <v>719</v>
      </c>
      <c r="B265" s="7"/>
      <c r="C265" s="7"/>
      <c r="D265" s="7"/>
      <c r="E265" s="7"/>
      <c r="F265" s="7"/>
      <c r="G265" s="7"/>
      <c r="H265" s="7"/>
      <c r="I265" s="7"/>
      <c r="J265" s="7"/>
      <c r="K265" s="7"/>
      <c r="L265" s="7"/>
      <c r="M265" s="7"/>
    </row>
    <row r="267" spans="1:13" ht="15.75" x14ac:dyDescent="0.25">
      <c r="A267" s="13" t="s">
        <v>720</v>
      </c>
      <c r="B267" s="7"/>
      <c r="C267" s="7"/>
      <c r="D267" s="7"/>
      <c r="E267" s="7"/>
      <c r="F267" s="7" t="s">
        <v>724</v>
      </c>
      <c r="G267" s="7"/>
      <c r="H267" s="7"/>
      <c r="I267" s="7"/>
      <c r="J267" s="7"/>
    </row>
    <row r="268" spans="1:13" ht="15.75" x14ac:dyDescent="0.25">
      <c r="A268" s="13" t="s">
        <v>721</v>
      </c>
      <c r="B268" s="7"/>
      <c r="C268" s="7"/>
      <c r="D268" s="7"/>
      <c r="E268" s="7"/>
      <c r="F268" s="7" t="s">
        <v>725</v>
      </c>
      <c r="G268" s="7"/>
      <c r="H268" s="7"/>
      <c r="I268" s="7"/>
      <c r="J268" s="7"/>
    </row>
    <row r="269" spans="1:13" ht="15.75" x14ac:dyDescent="0.25">
      <c r="A269" s="13" t="s">
        <v>722</v>
      </c>
      <c r="B269" s="7"/>
      <c r="C269" s="7"/>
      <c r="D269" s="7"/>
      <c r="E269" s="7"/>
      <c r="F269" s="7" t="s">
        <v>726</v>
      </c>
      <c r="G269" s="7"/>
      <c r="H269" s="7"/>
      <c r="I269" s="7"/>
      <c r="J269" s="7"/>
    </row>
    <row r="270" spans="1:13" ht="15.75" x14ac:dyDescent="0.25">
      <c r="A270" s="13" t="s">
        <v>723</v>
      </c>
      <c r="B270" s="7"/>
      <c r="C270" s="7"/>
      <c r="D270" s="7"/>
      <c r="E270" s="7"/>
      <c r="F270" s="7" t="s">
        <v>727</v>
      </c>
      <c r="G270" s="7"/>
      <c r="H270" s="7"/>
      <c r="I270" s="7"/>
      <c r="J270" s="7"/>
    </row>
    <row r="271" spans="1:13" ht="15.75" x14ac:dyDescent="0.25">
      <c r="A271" s="30"/>
      <c r="B271" s="67"/>
      <c r="C271" s="7"/>
      <c r="D271" s="7"/>
      <c r="E271" s="7"/>
      <c r="F271" s="7"/>
      <c r="G271" s="7"/>
      <c r="H271" s="7"/>
      <c r="I271" s="7"/>
      <c r="J271" s="7"/>
      <c r="K271" s="7"/>
      <c r="L271" s="7"/>
      <c r="M271" s="7"/>
    </row>
    <row r="272" spans="1:13" ht="15.75" x14ac:dyDescent="0.25">
      <c r="A272" s="30" t="s">
        <v>45</v>
      </c>
      <c r="B272" s="13"/>
      <c r="C272" s="7"/>
      <c r="D272" s="7" t="s">
        <v>45</v>
      </c>
      <c r="E272" s="7"/>
      <c r="F272" s="7"/>
      <c r="G272" s="7"/>
      <c r="H272" s="7"/>
      <c r="I272" s="7"/>
      <c r="J272" s="7"/>
      <c r="K272" s="7"/>
      <c r="L272" s="7"/>
      <c r="M272" s="7"/>
    </row>
    <row r="273" spans="1:13" ht="15.75" x14ac:dyDescent="0.25">
      <c r="A273" s="53" t="s">
        <v>901</v>
      </c>
      <c r="B273" s="67"/>
      <c r="C273" s="7"/>
      <c r="D273" s="7"/>
      <c r="E273" s="7"/>
      <c r="F273" s="7"/>
      <c r="G273" s="7"/>
      <c r="H273" s="7"/>
      <c r="I273" s="7"/>
      <c r="J273" s="7"/>
      <c r="K273" s="7"/>
      <c r="L273" s="7"/>
      <c r="M273" s="7"/>
    </row>
    <row r="274" spans="1:13" ht="15.75" x14ac:dyDescent="0.25">
      <c r="A274" s="13"/>
      <c r="B274" s="67"/>
      <c r="C274" s="7"/>
      <c r="D274" s="7"/>
      <c r="E274" s="7"/>
      <c r="F274" s="7"/>
      <c r="G274" s="7"/>
      <c r="H274" s="7"/>
      <c r="I274" s="7"/>
      <c r="J274" s="7"/>
      <c r="K274" s="7"/>
      <c r="L274" s="7"/>
      <c r="M274" s="7"/>
    </row>
    <row r="275" spans="1:13" ht="15.75" x14ac:dyDescent="0.25">
      <c r="A275" s="13" t="s">
        <v>903</v>
      </c>
      <c r="B275" s="21"/>
      <c r="C275" s="7"/>
      <c r="D275" s="15" t="s">
        <v>45</v>
      </c>
      <c r="E275" s="7"/>
      <c r="F275" s="7" t="s">
        <v>902</v>
      </c>
      <c r="G275" s="7"/>
      <c r="H275" s="7"/>
      <c r="I275" s="7"/>
      <c r="J275" s="7"/>
      <c r="K275" s="7"/>
      <c r="L275" s="7"/>
      <c r="M275" s="7"/>
    </row>
    <row r="276" spans="1:13" ht="15.75" x14ac:dyDescent="0.25">
      <c r="A276" s="21"/>
      <c r="B276" s="67"/>
      <c r="C276" s="7"/>
      <c r="D276" s="15"/>
      <c r="E276" s="7"/>
      <c r="F276" s="7"/>
      <c r="G276" s="7"/>
      <c r="H276" s="7"/>
      <c r="I276" s="7"/>
      <c r="J276" s="7"/>
      <c r="K276" s="7"/>
      <c r="L276" s="7"/>
      <c r="M276" s="7"/>
    </row>
    <row r="277" spans="1:13" ht="15.75" x14ac:dyDescent="0.25">
      <c r="A277" s="21"/>
      <c r="B277" s="67"/>
      <c r="C277" s="7"/>
      <c r="D277" s="7"/>
      <c r="E277" s="7"/>
      <c r="F277" s="7"/>
      <c r="G277" s="7"/>
      <c r="H277" s="7"/>
      <c r="I277" s="7"/>
      <c r="J277" s="7"/>
      <c r="K277" s="7"/>
      <c r="L277" s="7"/>
      <c r="M277" s="7"/>
    </row>
    <row r="278" spans="1:13" ht="15.75" x14ac:dyDescent="0.25">
      <c r="A278" s="194" t="s">
        <v>45</v>
      </c>
      <c r="B278" s="21"/>
      <c r="C278" s="7"/>
      <c r="D278" s="15" t="s">
        <v>45</v>
      </c>
      <c r="E278" s="7"/>
      <c r="F278" s="7"/>
      <c r="G278" s="7"/>
      <c r="H278" s="7"/>
      <c r="I278" s="7"/>
      <c r="J278" s="7"/>
      <c r="K278" s="7"/>
      <c r="L278" s="7"/>
      <c r="M278" s="7"/>
    </row>
    <row r="279" spans="1:13" ht="15.75" x14ac:dyDescent="0.25">
      <c r="A279" s="13"/>
      <c r="B279" s="7"/>
      <c r="C279" s="7"/>
      <c r="D279" s="21"/>
      <c r="E279" s="15" t="s">
        <v>45</v>
      </c>
      <c r="F279" s="7"/>
      <c r="G279" s="7"/>
      <c r="H279" s="7"/>
      <c r="I279" s="7"/>
      <c r="J279" s="7"/>
      <c r="K279" s="7"/>
      <c r="L279" s="7"/>
      <c r="M279" s="7"/>
    </row>
    <row r="280" spans="1:13" ht="15.75" x14ac:dyDescent="0.25">
      <c r="A280" s="13"/>
      <c r="B280" s="7"/>
      <c r="C280" s="7"/>
      <c r="D280" s="21"/>
      <c r="E280" s="15" t="s">
        <v>45</v>
      </c>
      <c r="F280" s="7"/>
      <c r="G280" s="7"/>
      <c r="H280" s="7"/>
      <c r="I280" s="7"/>
      <c r="J280" s="7"/>
      <c r="K280" s="7"/>
      <c r="L280" s="7"/>
      <c r="M280" s="7"/>
    </row>
    <row r="281" spans="1:13" ht="15.75" x14ac:dyDescent="0.25">
      <c r="A281" s="13"/>
      <c r="B281" s="7"/>
      <c r="C281" s="7"/>
      <c r="D281" s="21"/>
      <c r="E281" s="15" t="s">
        <v>45</v>
      </c>
      <c r="F281" s="7"/>
      <c r="G281" s="7"/>
      <c r="H281" s="7"/>
      <c r="I281" s="7"/>
      <c r="J281" s="7"/>
      <c r="K281" s="7"/>
      <c r="L281" s="7"/>
      <c r="M281" s="7"/>
    </row>
    <row r="282" spans="1:13" ht="15.75" x14ac:dyDescent="0.25">
      <c r="A282" s="13"/>
      <c r="B282" s="7"/>
      <c r="C282" s="7"/>
      <c r="D282" s="21"/>
      <c r="E282" s="15"/>
      <c r="F282" s="7"/>
      <c r="G282" s="7"/>
      <c r="H282" s="7"/>
      <c r="I282" s="7"/>
      <c r="J282" s="7"/>
      <c r="K282" s="7"/>
      <c r="L282" s="7"/>
      <c r="M282" s="7"/>
    </row>
    <row r="283" spans="1:13" ht="15.75" x14ac:dyDescent="0.25">
      <c r="A283" s="67"/>
      <c r="B283" s="7"/>
      <c r="C283" s="7"/>
      <c r="D283" s="7"/>
      <c r="E283" s="7"/>
      <c r="F283" s="7"/>
      <c r="G283" s="7"/>
      <c r="H283" s="7"/>
      <c r="I283" s="7"/>
      <c r="J283" s="7"/>
      <c r="K283" s="7"/>
      <c r="L283" s="7"/>
      <c r="M283" s="7"/>
    </row>
    <row r="284" spans="1:13" ht="15.75" x14ac:dyDescent="0.25">
      <c r="A284" s="194" t="s">
        <v>45</v>
      </c>
      <c r="B284" s="21"/>
      <c r="C284" s="7"/>
      <c r="D284" s="15" t="s">
        <v>45</v>
      </c>
      <c r="E284" s="7"/>
      <c r="F284" s="7"/>
      <c r="G284" s="7"/>
      <c r="H284" s="7"/>
      <c r="I284" s="7"/>
      <c r="J284" s="7"/>
      <c r="K284" s="7"/>
      <c r="L284" s="7"/>
      <c r="M284" s="7"/>
    </row>
    <row r="285" spans="1:13" x14ac:dyDescent="0.25">
      <c r="A285" s="195"/>
    </row>
    <row r="286" spans="1:13" ht="15.75" x14ac:dyDescent="0.25">
      <c r="A286" s="67"/>
      <c r="B286" s="7"/>
      <c r="C286" s="7"/>
      <c r="D286" s="15"/>
      <c r="E286" s="7"/>
      <c r="F286" s="7"/>
      <c r="G286" s="7"/>
      <c r="H286" s="7"/>
      <c r="I286" s="7"/>
      <c r="J286" s="7"/>
      <c r="K286" s="7"/>
      <c r="L286" s="7"/>
      <c r="M286" s="7"/>
    </row>
    <row r="287" spans="1:13" ht="15.75" x14ac:dyDescent="0.25">
      <c r="A287" s="194" t="s">
        <v>45</v>
      </c>
      <c r="B287" s="21"/>
      <c r="C287" s="7"/>
      <c r="D287" s="196" t="s">
        <v>45</v>
      </c>
      <c r="E287" s="7"/>
      <c r="F287" s="7"/>
      <c r="G287" s="7"/>
      <c r="H287" s="7"/>
      <c r="I287" s="7"/>
      <c r="J287" s="7"/>
      <c r="K287" s="7"/>
      <c r="L287" s="7"/>
      <c r="M287" s="7"/>
    </row>
    <row r="289" spans="1:13" ht="15.75" x14ac:dyDescent="0.25">
      <c r="A289" s="14"/>
      <c r="B289" s="13"/>
      <c r="C289" s="22"/>
      <c r="D289" s="13"/>
      <c r="E289" s="15"/>
      <c r="F289" s="7"/>
      <c r="G289" s="7"/>
      <c r="H289" s="7"/>
      <c r="I289" s="7"/>
      <c r="J289" s="7"/>
      <c r="K289" s="7"/>
      <c r="L289" s="7"/>
      <c r="M289" s="7"/>
    </row>
    <row r="290" spans="1:13" ht="15.75" x14ac:dyDescent="0.25">
      <c r="A290" s="194" t="s">
        <v>45</v>
      </c>
      <c r="B290" s="21"/>
      <c r="C290" s="7"/>
      <c r="D290" s="196" t="s">
        <v>45</v>
      </c>
      <c r="E290" s="7"/>
      <c r="F290" s="7"/>
      <c r="G290" s="7"/>
      <c r="H290" s="7"/>
      <c r="I290" s="7"/>
      <c r="J290" s="7"/>
      <c r="K290" s="7"/>
      <c r="L290" s="7"/>
      <c r="M290" s="7"/>
    </row>
    <row r="291" spans="1:13" ht="15.75" x14ac:dyDescent="0.25">
      <c r="A291" s="67"/>
      <c r="B291" s="7"/>
      <c r="C291" s="7"/>
      <c r="D291" s="15"/>
      <c r="E291" s="7"/>
      <c r="F291" s="7"/>
      <c r="G291" s="7"/>
      <c r="H291" s="7"/>
      <c r="I291" s="7"/>
      <c r="J291" s="7"/>
      <c r="K291" s="7"/>
      <c r="L291" s="7"/>
      <c r="M291" s="7"/>
    </row>
    <row r="292" spans="1:13" ht="15.75" x14ac:dyDescent="0.25">
      <c r="A292" s="67"/>
      <c r="B292" s="7"/>
      <c r="C292" s="7"/>
      <c r="D292" s="15"/>
      <c r="E292" s="7"/>
      <c r="F292" s="7"/>
      <c r="G292" s="7"/>
      <c r="H292" s="7"/>
      <c r="I292" s="7"/>
      <c r="J292" s="7"/>
      <c r="K292" s="7"/>
      <c r="L292" s="7"/>
      <c r="M292" s="7"/>
    </row>
    <row r="293" spans="1:13" ht="15.75" x14ac:dyDescent="0.25">
      <c r="A293" s="194" t="s">
        <v>45</v>
      </c>
      <c r="B293" s="21"/>
      <c r="C293" s="7"/>
      <c r="D293" s="196" t="s">
        <v>45</v>
      </c>
      <c r="E293" s="7"/>
      <c r="F293" s="7"/>
      <c r="G293" s="7"/>
      <c r="H293" s="7"/>
      <c r="I293" s="7"/>
      <c r="J293" s="7"/>
      <c r="K293" s="7"/>
      <c r="L293" s="7"/>
      <c r="M293" s="7"/>
    </row>
    <row r="294" spans="1:13" ht="15.75" x14ac:dyDescent="0.25">
      <c r="A294" s="67"/>
      <c r="B294" s="7"/>
      <c r="C294" s="7"/>
      <c r="D294" s="7"/>
      <c r="E294" s="7"/>
      <c r="F294" s="7"/>
      <c r="G294" s="7"/>
      <c r="H294" s="7"/>
      <c r="I294" s="7"/>
      <c r="J294" s="7"/>
      <c r="K294" s="7"/>
      <c r="L294" s="7"/>
      <c r="M294" s="7"/>
    </row>
    <row r="295" spans="1:13" ht="15.75" x14ac:dyDescent="0.25">
      <c r="A295" s="24"/>
      <c r="B295" s="7"/>
      <c r="C295" s="7"/>
      <c r="D295" s="7"/>
      <c r="E295" s="7"/>
      <c r="F295" s="7"/>
      <c r="G295" s="7"/>
      <c r="H295" s="7"/>
      <c r="I295" s="7"/>
      <c r="J295" s="7"/>
      <c r="K295" s="7"/>
      <c r="L295" s="7"/>
      <c r="M295" s="7"/>
    </row>
    <row r="296" spans="1:13" ht="15.75" x14ac:dyDescent="0.25">
      <c r="A296" s="24"/>
      <c r="B296" s="7"/>
      <c r="C296" s="7"/>
      <c r="D296" s="7"/>
      <c r="E296" s="7"/>
      <c r="F296" s="7"/>
      <c r="G296" s="7"/>
      <c r="H296" s="7"/>
      <c r="I296" s="7"/>
      <c r="J296" s="7"/>
      <c r="K296" s="7"/>
      <c r="L296" s="7"/>
      <c r="M296" s="7"/>
    </row>
    <row r="297" spans="1:13" ht="15.75" x14ac:dyDescent="0.25">
      <c r="A297" s="194" t="s">
        <v>45</v>
      </c>
      <c r="B297" s="21"/>
      <c r="C297" s="7"/>
      <c r="D297" s="196" t="s">
        <v>45</v>
      </c>
      <c r="E297" s="7"/>
      <c r="F297" s="7"/>
      <c r="G297" s="7"/>
      <c r="H297" s="7"/>
      <c r="I297" s="7"/>
      <c r="J297" s="7"/>
      <c r="K297" s="7"/>
      <c r="L297" s="7"/>
      <c r="M297" s="7"/>
    </row>
    <row r="299" spans="1:13" ht="15.75" x14ac:dyDescent="0.25">
      <c r="A299" s="23"/>
      <c r="B299" s="20"/>
      <c r="C299" s="7"/>
      <c r="D299" s="7"/>
      <c r="E299" s="7"/>
      <c r="F299" s="7"/>
      <c r="G299" s="7"/>
      <c r="H299" s="7"/>
      <c r="I299" s="7"/>
      <c r="J299" s="7"/>
      <c r="K299" s="7"/>
      <c r="L299" s="7"/>
      <c r="M299" s="7"/>
    </row>
    <row r="300" spans="1:13" ht="15.75" x14ac:dyDescent="0.25">
      <c r="A300" s="24" t="s">
        <v>45</v>
      </c>
      <c r="M300" s="7"/>
    </row>
    <row r="301" spans="1:13" ht="15.75" x14ac:dyDescent="0.25">
      <c r="A301" s="23" t="s">
        <v>45</v>
      </c>
      <c r="B301" s="250"/>
      <c r="C301" s="7"/>
      <c r="D301" s="7"/>
      <c r="E301" s="7"/>
      <c r="F301" s="7"/>
      <c r="G301" s="7"/>
      <c r="H301" s="7"/>
      <c r="I301" s="7"/>
      <c r="J301" s="7"/>
      <c r="K301" s="7"/>
      <c r="L301" s="7"/>
      <c r="M301" s="7"/>
    </row>
    <row r="302" spans="1:13" ht="15.75" x14ac:dyDescent="0.25">
      <c r="A302" s="24"/>
      <c r="B302" s="250"/>
      <c r="C302" s="7"/>
      <c r="D302" s="251"/>
      <c r="E302" s="251"/>
      <c r="F302" s="251"/>
      <c r="G302" s="251"/>
      <c r="H302" s="251"/>
      <c r="I302" s="251"/>
      <c r="J302" s="251"/>
      <c r="K302" s="7"/>
      <c r="L302" s="7"/>
      <c r="M302" s="7"/>
    </row>
    <row r="303" spans="1:13" ht="15.75" x14ac:dyDescent="0.25">
      <c r="A303" s="24"/>
      <c r="B303" s="250"/>
      <c r="C303" s="7"/>
      <c r="D303" s="251"/>
      <c r="E303" s="251"/>
      <c r="F303" s="251"/>
      <c r="G303" s="251"/>
      <c r="H303" s="251"/>
      <c r="I303" s="251"/>
      <c r="J303" s="251"/>
      <c r="K303" s="7"/>
      <c r="L303" s="7"/>
      <c r="M303" s="7"/>
    </row>
    <row r="304" spans="1:13" ht="15.75" x14ac:dyDescent="0.25">
      <c r="A304" s="24"/>
      <c r="B304" s="250"/>
      <c r="C304" s="7"/>
      <c r="D304" s="251"/>
      <c r="E304" s="251"/>
      <c r="F304" s="251"/>
      <c r="G304" s="251"/>
      <c r="H304" s="251"/>
      <c r="I304" s="251"/>
      <c r="J304" s="251"/>
      <c r="K304" s="7"/>
      <c r="L304" s="7"/>
      <c r="M304" s="7"/>
    </row>
    <row r="305" spans="1:13" ht="15.75" x14ac:dyDescent="0.25">
      <c r="A305" s="24"/>
      <c r="B305" s="250"/>
      <c r="C305" s="7"/>
      <c r="D305" s="251"/>
      <c r="E305" s="251"/>
      <c r="F305" s="251"/>
      <c r="G305" s="251"/>
      <c r="H305" s="251"/>
      <c r="I305" s="251"/>
      <c r="J305" s="251"/>
      <c r="K305" s="7"/>
      <c r="L305" s="7"/>
      <c r="M305" s="7"/>
    </row>
    <row r="306" spans="1:13" ht="15.75" x14ac:dyDescent="0.25">
      <c r="A306" s="24"/>
      <c r="B306" s="250"/>
      <c r="C306" s="7"/>
      <c r="D306" s="251"/>
      <c r="E306" s="251"/>
      <c r="F306" s="251"/>
      <c r="G306" s="251"/>
      <c r="H306" s="251"/>
      <c r="I306" s="251"/>
      <c r="J306" s="251"/>
      <c r="K306" s="7"/>
      <c r="L306" s="7"/>
      <c r="M306" s="7"/>
    </row>
    <row r="307" spans="1:13" ht="15.75" x14ac:dyDescent="0.25">
      <c r="A307" s="24"/>
      <c r="B307" s="250"/>
      <c r="C307" s="7"/>
      <c r="D307" s="251"/>
      <c r="E307" s="251"/>
      <c r="F307" s="251"/>
      <c r="G307" s="251"/>
      <c r="H307" s="251"/>
      <c r="I307" s="251"/>
      <c r="J307" s="251"/>
      <c r="K307" s="7"/>
      <c r="L307" s="7"/>
      <c r="M307" s="7"/>
    </row>
    <row r="308" spans="1:13" ht="15.75" x14ac:dyDescent="0.25">
      <c r="A308" s="24"/>
      <c r="B308" s="250"/>
      <c r="C308" s="7"/>
      <c r="D308" s="251"/>
      <c r="E308" s="251"/>
      <c r="F308" s="251"/>
      <c r="G308" s="251"/>
      <c r="H308" s="251"/>
      <c r="I308" s="251"/>
      <c r="J308" s="251"/>
      <c r="K308" s="7"/>
      <c r="L308" s="7"/>
      <c r="M308" s="7"/>
    </row>
    <row r="309" spans="1:13" ht="15.75" x14ac:dyDescent="0.25">
      <c r="A309" s="15"/>
      <c r="B309" s="250"/>
      <c r="C309" s="7"/>
      <c r="D309" s="251"/>
      <c r="E309" s="251"/>
      <c r="F309" s="251"/>
      <c r="G309" s="251"/>
      <c r="H309" s="251"/>
      <c r="I309" s="251"/>
      <c r="J309" s="251"/>
      <c r="K309" s="7"/>
      <c r="L309" s="7"/>
      <c r="M309" s="7"/>
    </row>
    <row r="310" spans="1:13" ht="15.75" x14ac:dyDescent="0.25">
      <c r="A310" s="15"/>
      <c r="B310" s="250"/>
      <c r="C310" s="7"/>
      <c r="D310" s="251"/>
      <c r="E310" s="251"/>
      <c r="F310" s="251"/>
      <c r="G310" s="251"/>
      <c r="H310" s="251"/>
      <c r="I310" s="251"/>
      <c r="J310" s="251"/>
      <c r="K310" s="7"/>
      <c r="L310" s="7"/>
      <c r="M310" s="7"/>
    </row>
    <row r="311" spans="1:13" ht="15.75" x14ac:dyDescent="0.25">
      <c r="A311" s="15"/>
      <c r="B311" s="250"/>
      <c r="C311" s="7"/>
      <c r="D311" s="251"/>
      <c r="E311" s="251"/>
      <c r="F311" s="251"/>
      <c r="G311" s="251"/>
      <c r="H311" s="251"/>
      <c r="I311" s="251"/>
      <c r="J311" s="251"/>
      <c r="K311" s="7"/>
      <c r="L311" s="7"/>
      <c r="M311" s="7"/>
    </row>
    <row r="312" spans="1:13" ht="15.75" x14ac:dyDescent="0.25">
      <c r="A312" s="15"/>
      <c r="B312" s="7"/>
      <c r="C312" s="7"/>
      <c r="D312" s="7"/>
      <c r="E312" s="7"/>
      <c r="F312" s="7"/>
      <c r="G312" s="7"/>
      <c r="H312" s="7"/>
      <c r="I312" s="7"/>
      <c r="J312" s="7"/>
      <c r="K312" s="7"/>
      <c r="L312" s="7"/>
      <c r="M312" s="7"/>
    </row>
    <row r="313" spans="1:13" ht="15.75" x14ac:dyDescent="0.25">
      <c r="A313" s="15"/>
      <c r="B313" s="7"/>
      <c r="C313" s="7"/>
      <c r="D313" s="7"/>
      <c r="E313" s="7"/>
      <c r="F313" s="7"/>
      <c r="G313" s="7"/>
      <c r="H313" s="7"/>
      <c r="I313" s="7"/>
      <c r="J313" s="7"/>
      <c r="K313" s="7"/>
      <c r="L313" s="7"/>
      <c r="M313" s="7"/>
    </row>
    <row r="314" spans="1:13" ht="15.75" x14ac:dyDescent="0.25">
      <c r="A314" s="252"/>
      <c r="B314" s="15"/>
      <c r="C314" s="15"/>
      <c r="D314" s="15"/>
      <c r="E314" s="15"/>
      <c r="F314" s="15"/>
      <c r="G314" s="15"/>
      <c r="H314" s="15"/>
      <c r="I314" s="15"/>
      <c r="J314" s="15"/>
      <c r="K314" s="15"/>
      <c r="L314" s="7"/>
      <c r="M314" s="7"/>
    </row>
    <row r="315" spans="1:13" ht="15.75" x14ac:dyDescent="0.25">
      <c r="A315" s="15"/>
      <c r="B315" s="15"/>
      <c r="C315" s="15"/>
      <c r="D315" s="15"/>
      <c r="E315" s="15"/>
      <c r="F315" s="15"/>
      <c r="G315" s="15"/>
      <c r="H315" s="15"/>
      <c r="I315" s="15"/>
      <c r="J315" s="15"/>
      <c r="K315" s="15"/>
      <c r="L315" s="7"/>
      <c r="M315" s="7"/>
    </row>
    <row r="316" spans="1:13" ht="15.75" x14ac:dyDescent="0.25">
      <c r="A316" s="252"/>
      <c r="B316" s="15"/>
      <c r="C316" s="15"/>
      <c r="D316" s="15"/>
      <c r="E316" s="15"/>
      <c r="F316" s="252"/>
      <c r="G316" s="15"/>
      <c r="H316" s="15"/>
      <c r="I316" s="15"/>
      <c r="J316" s="15"/>
      <c r="K316" s="15"/>
      <c r="L316" s="7"/>
      <c r="M316" s="7"/>
    </row>
    <row r="317" spans="1:13" ht="15.75" x14ac:dyDescent="0.25">
      <c r="A317" s="15"/>
      <c r="B317" s="15"/>
      <c r="C317" s="15"/>
      <c r="D317" s="15"/>
      <c r="E317" s="15"/>
      <c r="F317" s="15"/>
      <c r="G317" s="15"/>
      <c r="H317" s="15"/>
      <c r="I317" s="15"/>
      <c r="J317" s="15"/>
      <c r="K317" s="15"/>
      <c r="L317" s="7"/>
      <c r="M317" s="7"/>
    </row>
    <row r="318" spans="1:13" ht="15.75" x14ac:dyDescent="0.25">
      <c r="A318" s="21"/>
      <c r="B318" s="15"/>
      <c r="C318" s="15"/>
      <c r="D318" s="15"/>
      <c r="E318" s="15"/>
      <c r="F318" s="15" t="s">
        <v>45</v>
      </c>
      <c r="G318" s="15"/>
      <c r="H318" s="15"/>
      <c r="I318" s="15"/>
      <c r="J318" s="15"/>
      <c r="K318" s="15"/>
      <c r="L318" s="7"/>
      <c r="M318" s="7"/>
    </row>
    <row r="319" spans="1:13" ht="15.75" x14ac:dyDescent="0.25">
      <c r="A319" s="21"/>
      <c r="B319" s="15"/>
      <c r="C319" s="15"/>
      <c r="D319" s="15"/>
      <c r="E319" s="15"/>
      <c r="F319" s="15"/>
      <c r="G319" s="15"/>
      <c r="H319" s="15"/>
      <c r="I319" s="15"/>
      <c r="J319" s="15"/>
      <c r="K319" s="15"/>
      <c r="L319" s="7"/>
      <c r="M319" s="7"/>
    </row>
    <row r="320" spans="1:13" ht="15.75" x14ac:dyDescent="0.25">
      <c r="A320" s="21"/>
      <c r="B320" s="15"/>
      <c r="C320" s="15"/>
      <c r="D320" s="15"/>
      <c r="E320" s="15"/>
      <c r="F320" s="15"/>
      <c r="G320" s="15"/>
      <c r="H320" s="15"/>
      <c r="I320" s="15"/>
      <c r="J320" s="15"/>
      <c r="K320" s="15"/>
      <c r="L320" s="7"/>
      <c r="M320" s="7"/>
    </row>
    <row r="321" spans="1:13" ht="15.75" x14ac:dyDescent="0.25">
      <c r="A321" s="21"/>
      <c r="B321" s="15"/>
      <c r="C321" s="15"/>
      <c r="D321" s="15"/>
      <c r="E321" s="15"/>
      <c r="F321" s="15"/>
      <c r="G321" s="15"/>
      <c r="H321" s="15"/>
      <c r="I321" s="15"/>
      <c r="J321" s="15"/>
      <c r="K321" s="15"/>
      <c r="L321" s="7"/>
      <c r="M321" s="7"/>
    </row>
    <row r="322" spans="1:13" ht="15.75" x14ac:dyDescent="0.25">
      <c r="A322" s="21"/>
      <c r="B322" s="15"/>
      <c r="C322" s="15"/>
      <c r="D322" s="15"/>
      <c r="E322" s="15"/>
      <c r="F322" s="15"/>
      <c r="G322" s="15"/>
      <c r="H322" s="15"/>
      <c r="I322" s="15"/>
      <c r="J322" s="15"/>
      <c r="K322" s="15"/>
      <c r="L322" s="7"/>
      <c r="M322" s="7"/>
    </row>
    <row r="323" spans="1:13" ht="15.75" x14ac:dyDescent="0.25">
      <c r="A323" s="21"/>
      <c r="B323" s="15"/>
      <c r="C323" s="15"/>
      <c r="D323" s="15"/>
      <c r="E323" s="15"/>
      <c r="F323" s="15"/>
      <c r="G323" s="15"/>
      <c r="H323" s="15"/>
      <c r="I323" s="15"/>
      <c r="J323" s="15"/>
      <c r="K323" s="15"/>
      <c r="L323" s="7"/>
      <c r="M323" s="7"/>
    </row>
    <row r="324" spans="1:13" ht="15.75" x14ac:dyDescent="0.25">
      <c r="A324" s="21"/>
      <c r="B324" s="15"/>
      <c r="C324" s="15"/>
      <c r="D324" s="15"/>
      <c r="E324" s="15"/>
      <c r="F324" s="15"/>
      <c r="G324" s="15"/>
      <c r="H324" s="15"/>
      <c r="I324" s="15"/>
      <c r="J324" s="15"/>
      <c r="K324" s="15"/>
      <c r="L324" s="7"/>
      <c r="M324" s="7"/>
    </row>
    <row r="325" spans="1:13" ht="15.75" x14ac:dyDescent="0.25">
      <c r="A325" s="21"/>
      <c r="B325" s="15"/>
      <c r="C325" s="15"/>
      <c r="D325" s="15"/>
      <c r="E325" s="15"/>
      <c r="F325" s="15"/>
      <c r="G325" s="15"/>
      <c r="H325" s="15"/>
      <c r="I325" s="15"/>
      <c r="J325" s="15"/>
      <c r="K325" s="15"/>
      <c r="L325" s="7"/>
      <c r="M325" s="7"/>
    </row>
    <row r="326" spans="1:13" ht="15.75" x14ac:dyDescent="0.25">
      <c r="A326" s="21" t="s">
        <v>45</v>
      </c>
      <c r="B326" s="15"/>
      <c r="C326" s="15"/>
      <c r="D326" s="15"/>
      <c r="E326" s="15"/>
      <c r="F326" s="15" t="s">
        <v>45</v>
      </c>
      <c r="G326" s="15"/>
      <c r="H326" s="15"/>
      <c r="I326" s="15"/>
      <c r="J326" s="15"/>
      <c r="K326" s="15"/>
      <c r="L326" s="7"/>
      <c r="M326" s="7"/>
    </row>
    <row r="327" spans="1:13" ht="15.75" x14ac:dyDescent="0.25">
      <c r="A327" s="252"/>
      <c r="B327" s="7"/>
      <c r="C327" s="7"/>
      <c r="D327" s="7"/>
      <c r="E327" s="7"/>
      <c r="F327" s="7"/>
      <c r="G327" s="7"/>
      <c r="H327" s="7"/>
      <c r="I327" s="7"/>
      <c r="J327" s="7"/>
      <c r="K327" s="7"/>
      <c r="L327" s="7"/>
      <c r="M327" s="7"/>
    </row>
    <row r="329" spans="1:13" ht="15.75" x14ac:dyDescent="0.25">
      <c r="A329" s="21"/>
      <c r="B329" s="15"/>
      <c r="C329" s="15"/>
      <c r="D329" s="15"/>
      <c r="E329" s="15"/>
      <c r="F329" s="15"/>
      <c r="G329" s="15"/>
      <c r="H329" s="15"/>
      <c r="I329" s="15"/>
      <c r="J329" s="15"/>
    </row>
    <row r="330" spans="1:13" ht="15.75" x14ac:dyDescent="0.25">
      <c r="A330" s="21"/>
      <c r="B330" s="15"/>
      <c r="C330" s="15"/>
      <c r="D330" s="15"/>
      <c r="E330" s="15"/>
      <c r="F330" s="15"/>
      <c r="G330" s="15"/>
      <c r="H330" s="15"/>
      <c r="I330" s="15"/>
      <c r="J330" s="15"/>
    </row>
    <row r="331" spans="1:13" ht="15.75" x14ac:dyDescent="0.25">
      <c r="A331" s="21"/>
      <c r="B331" s="15"/>
      <c r="C331" s="15"/>
      <c r="D331" s="15"/>
      <c r="E331" s="15"/>
      <c r="F331" s="15"/>
      <c r="G331" s="15"/>
      <c r="H331" s="15"/>
      <c r="I331" s="15"/>
      <c r="J331" s="15"/>
    </row>
    <row r="332" spans="1:13" ht="15.75" x14ac:dyDescent="0.25">
      <c r="A332" s="21"/>
      <c r="B332" s="15"/>
      <c r="C332" s="15"/>
      <c r="D332" s="15"/>
      <c r="E332" s="15"/>
      <c r="F332" s="15"/>
      <c r="G332" s="15"/>
      <c r="H332" s="15"/>
      <c r="I332" s="15"/>
      <c r="J332" s="15"/>
    </row>
    <row r="333" spans="1:13" ht="15.75" x14ac:dyDescent="0.25">
      <c r="A333" s="21"/>
      <c r="B333" s="15"/>
      <c r="C333" s="15"/>
      <c r="D333" s="15"/>
      <c r="E333" s="15"/>
      <c r="F333" s="15"/>
      <c r="G333" s="15"/>
      <c r="H333" s="15"/>
      <c r="I333" s="15"/>
      <c r="J333" s="15"/>
    </row>
    <row r="334" spans="1:13" ht="15.75" x14ac:dyDescent="0.25">
      <c r="A334" s="21"/>
      <c r="B334" s="15"/>
      <c r="C334" s="15"/>
      <c r="D334" s="15"/>
      <c r="E334" s="15"/>
      <c r="F334" s="15"/>
      <c r="G334" s="15"/>
      <c r="H334" s="15"/>
      <c r="I334" s="15"/>
      <c r="J334" s="15"/>
    </row>
    <row r="335" spans="1:13" ht="15.75" x14ac:dyDescent="0.25">
      <c r="A335" s="21"/>
      <c r="B335" s="15"/>
      <c r="C335" s="15"/>
      <c r="D335" s="15"/>
      <c r="E335" s="15"/>
      <c r="F335" s="15"/>
      <c r="G335" s="15"/>
      <c r="H335" s="15"/>
      <c r="I335" s="15"/>
      <c r="J335" s="15"/>
    </row>
    <row r="336" spans="1:13" ht="15.75" x14ac:dyDescent="0.25">
      <c r="A336" s="21"/>
      <c r="B336" s="15"/>
      <c r="C336" s="15"/>
      <c r="D336" s="15"/>
      <c r="E336" s="15"/>
      <c r="F336" s="15"/>
      <c r="G336" s="15"/>
      <c r="H336" s="15"/>
      <c r="I336" s="15"/>
      <c r="J336" s="15"/>
    </row>
    <row r="337" spans="1:13" ht="15.75" x14ac:dyDescent="0.25">
      <c r="A337" s="21"/>
      <c r="B337" s="67"/>
      <c r="C337" s="7"/>
      <c r="D337" s="7"/>
      <c r="E337" s="7"/>
      <c r="F337" s="7"/>
      <c r="G337" s="7"/>
      <c r="H337" s="7"/>
      <c r="I337" s="7"/>
      <c r="J337" s="7"/>
      <c r="K337" s="7"/>
      <c r="L337" s="7"/>
      <c r="M337" s="7"/>
    </row>
    <row r="338" spans="1:13" ht="15.75" x14ac:dyDescent="0.25">
      <c r="A338" s="21"/>
      <c r="B338" s="67"/>
      <c r="C338" s="7"/>
      <c r="D338" s="15"/>
      <c r="E338" s="7"/>
      <c r="F338" s="7"/>
      <c r="G338" s="7"/>
      <c r="H338" s="7"/>
      <c r="I338" s="7"/>
      <c r="J338" s="7"/>
      <c r="K338" s="7"/>
      <c r="L338" s="7"/>
      <c r="M338" s="7"/>
    </row>
    <row r="339" spans="1:13" ht="15.75" x14ac:dyDescent="0.25">
      <c r="A339" s="13"/>
      <c r="B339" s="7"/>
      <c r="C339" s="7"/>
      <c r="D339" s="21"/>
      <c r="E339" s="15"/>
      <c r="F339" s="7"/>
      <c r="G339" s="7"/>
      <c r="H339" s="7"/>
      <c r="I339" s="7"/>
      <c r="J339" s="7"/>
      <c r="K339" s="7"/>
      <c r="L339" s="7"/>
      <c r="M339" s="7"/>
    </row>
    <row r="340" spans="1:13" ht="15.75" x14ac:dyDescent="0.25">
      <c r="A340" s="67"/>
      <c r="B340" s="7"/>
      <c r="C340" s="7"/>
      <c r="D340" s="7"/>
      <c r="E340" s="7"/>
      <c r="F340" s="7"/>
      <c r="G340" s="7"/>
      <c r="H340" s="7"/>
      <c r="I340" s="7"/>
      <c r="J340" s="7"/>
      <c r="K340" s="7"/>
      <c r="L340" s="7"/>
      <c r="M340" s="7"/>
    </row>
    <row r="341" spans="1:13" x14ac:dyDescent="0.25">
      <c r="A341" s="195"/>
    </row>
    <row r="342" spans="1:13" ht="15.75" x14ac:dyDescent="0.25">
      <c r="A342" s="67"/>
      <c r="B342" s="7"/>
      <c r="C342" s="7"/>
      <c r="D342" s="15"/>
      <c r="E342" s="7"/>
      <c r="F342" s="7"/>
      <c r="G342" s="7"/>
      <c r="H342" s="7"/>
      <c r="I342" s="7"/>
      <c r="J342" s="7"/>
      <c r="K342" s="7"/>
      <c r="L342" s="7"/>
      <c r="M342" s="7"/>
    </row>
    <row r="344" spans="1:13" ht="15.75" x14ac:dyDescent="0.25">
      <c r="A344" s="52"/>
      <c r="B344" s="67"/>
      <c r="C344" s="7"/>
      <c r="D344" s="7"/>
      <c r="E344" s="7"/>
      <c r="F344" s="7"/>
      <c r="G344" s="7"/>
      <c r="H344" s="7"/>
      <c r="I344" s="7"/>
      <c r="J344" s="7"/>
      <c r="K344" s="7"/>
      <c r="L344" s="7"/>
      <c r="M344" s="7"/>
    </row>
    <row r="345" spans="1:13" ht="15.75" x14ac:dyDescent="0.25">
      <c r="A345" s="52"/>
      <c r="B345" s="67"/>
      <c r="C345" s="7"/>
      <c r="D345" s="7"/>
      <c r="E345" s="7"/>
      <c r="F345" s="7"/>
      <c r="G345" s="7"/>
      <c r="H345" s="7"/>
      <c r="I345" s="7"/>
      <c r="J345" s="7"/>
      <c r="K345" s="7"/>
      <c r="L345" s="7"/>
      <c r="M345" s="7"/>
    </row>
  </sheetData>
  <sheetProtection algorithmName="SHA-512" hashValue="NAbSrnFr4LUQ4LC4D+Oz3u+WTZ3Bl+N4wnvojB6atwKYB2MYZtJFZhgg5lfJOAifCfhQC4r+v3+VXpC0BFPUdA==" saltValue="rj5xnwNbT1LYMf2x4zIysg==" spinCount="100000" sheet="1" selectLockedCells="1"/>
  <customSheetViews>
    <customSheetView guid="{A864C9AA-4007-4286-9E16-75AE4BD6E317}" showPageBreaks="1" printArea="1" view="pageBreakPreview">
      <selection activeCell="B8" sqref="B8"/>
      <rowBreaks count="5" manualBreakCount="5">
        <brk id="65" max="15" man="1"/>
        <brk id="128" max="15" man="1"/>
        <brk id="176" max="15" man="1"/>
        <brk id="243" max="15" man="1"/>
        <brk id="307" max="15" man="1"/>
      </rowBreaks>
      <pageMargins left="0.7" right="0.4" top="0.5" bottom="0.5" header="0.3" footer="0.3"/>
      <pageSetup scale="69" orientation="portrait" r:id="rId1"/>
      <headerFooter>
        <oddFooter>&amp;CPage &amp;P</oddFooter>
      </headerFooter>
    </customSheetView>
  </customSheetViews>
  <mergeCells count="31">
    <mergeCell ref="D239:J239"/>
    <mergeCell ref="D240:J240"/>
    <mergeCell ref="D241:J241"/>
    <mergeCell ref="D247:J247"/>
    <mergeCell ref="D242:J242"/>
    <mergeCell ref="D243:J243"/>
    <mergeCell ref="D244:J244"/>
    <mergeCell ref="D245:J245"/>
    <mergeCell ref="D246:J246"/>
    <mergeCell ref="A236:L236"/>
    <mergeCell ref="E116:P116"/>
    <mergeCell ref="D71:P71"/>
    <mergeCell ref="D238:J238"/>
    <mergeCell ref="E103:M103"/>
    <mergeCell ref="E104:M104"/>
    <mergeCell ref="E105:M105"/>
    <mergeCell ref="E106:M106"/>
    <mergeCell ref="A1:O1"/>
    <mergeCell ref="A3:P3"/>
    <mergeCell ref="A4:P4"/>
    <mergeCell ref="D10:P10"/>
    <mergeCell ref="E102:M102"/>
    <mergeCell ref="D23:J23"/>
    <mergeCell ref="D14:N14"/>
    <mergeCell ref="F42:K42"/>
    <mergeCell ref="F43:K43"/>
    <mergeCell ref="F44:K44"/>
    <mergeCell ref="F45:K45"/>
    <mergeCell ref="F46:K46"/>
    <mergeCell ref="F47:K47"/>
    <mergeCell ref="H33:K33"/>
  </mergeCells>
  <hyperlinks>
    <hyperlink ref="D208" r:id="rId2" xr:uid="{00000000-0004-0000-0500-000000000000}"/>
    <hyperlink ref="H139" r:id="rId3" display="https://gcc02.safelinks.protection.outlook.com/?url=https%3A%2F%2Fmtgis-portal.geo.census.gov%2Farcgis%2Fapps%2Fwebappviewer%2Findex.html%3Fid%3D585d0b7776e141b0ab93050eaf1517e7&amp;data=05%7C02%7CJohn.Blackwell%40arkansas.gov%7C3881e4182fb94f59b16e08dcfe8bf81c%7C5ec1d8f0cb624000b3278e63b0547048%7C0%7C0%7C638665124326959529%7CUnknown%7CTWFpbGZsb3d8eyJFbXB0eU1hcGkiOnRydWUsIlYiOiIwLjAuMDAwMCIsIlAiOiJXaW4zMiIsIkFOIjoiTWFpbCIsIldUIjoyfQ%3D%3D%7C0%7C%7C%7C&amp;sdata=R0POirL7qSjGHx1YF%2FfqdsAjKJkNmz%2FWmAhPuKXMq58%3D&amp;reserved=0" xr:uid="{1E4C0819-2606-4266-9100-FBFE3012DCAA}"/>
    <hyperlink ref="H228" r:id="rId4" display="https://gcc02.safelinks.protection.outlook.com/?url=https%3A%2F%2Fcdn.prod.website-files.com%2F643d956ac5af61f5a4c580e6%2F64ff1fe022542aaae28e46e4_TENANT%2520SELECTION%2520PLAN%2520POLICY%2520template.docx&amp;data=05%7C02%7CJohn.Blackwell%40arkansas.gov%7C9aeac9024873419b03b508dd042e1af8%7C5ec1d8f0cb624000b3278e63b0547048%7C0%7C0%7C638671318241241500%7CUnknown%7CTWFpbGZsb3d8eyJFbXB0eU1hcGkiOnRydWUsIlYiOiIwLjAuMDAwMCIsIlAiOiJXaW4zMiIsIkFOIjoiTWFpbCIsIldUIjoyfQ%3D%3D%7C0%7C%7C%7C&amp;sdata=T1K%2FwCxUDng5NeG%2FqQPy8%2Fn%2FKSzlnB0k89Uw6ZIhRcg%3D&amp;reserved=0" xr:uid="{E0553726-D0BD-4397-96CF-A4C633097172}"/>
    <hyperlink ref="K225" r:id="rId5" display="https://gcc02.safelinks.protection.outlook.com/?url=https%3A%2F%2Farchives.hud.gov%2Foffices%2Fcpd%2Faffordablehousing%2Flawsandregs%2Fnotices%2F97-3.pdf&amp;data=05%7C02%7CJohn.Blackwell%40arkansas.gov%7Cb2ebfac54fd046b4adfd08dd04b3b997%7C5ec1d8f0cb624000b3278e63b0547048%7C0%7C0%7C638671892131724843%7CUnknown%7CTWFpbGZsb3d8eyJFbXB0eU1hcGkiOnRydWUsIlYiOiIwLjAuMDAwMCIsIlAiOiJXaW4zMiIsIkFOIjoiTWFpbCIsIldUIjoyfQ%3D%3D%7C0%7C%7C%7C&amp;sdata=8WkHrwJw9QOdpjawxTeSO0AfXNXqrd%2FYznIdr8J8rFw%3D&amp;reserved=0" xr:uid="{9DA16273-8F5A-4106-8965-832CAC64386B}"/>
    <hyperlink ref="J211" r:id="rId6" display="https://gcc02.safelinks.protection.outlook.com/?url=https%3A%2F%2Fwww.hudexchange.info%2Fresource%2F7187%2Foptional-buy-america-preference-checklist%2F&amp;data=05%7C02%7CJohn.Blackwell%40arkansas.gov%7Cc87d181028c9429c013f08dd04bb00ee%7C5ec1d8f0cb624000b3278e63b0547048%7C0%7C0%7C638671923391465024%7CUnknown%7CTWFpbGZsb3d8eyJFbXB0eU1hcGkiOnRydWUsIlYiOiIwLjAuMDAwMCIsIlAiOiJXaW4zMiIsIkFOIjoiTWFpbCIsIldUIjoyfQ%3D%3D%7C0%7C%7C%7C&amp;sdata=6bVu4OcaSraNshUx3HubNkfPGp3N2HmEskltIW0Bano%3D&amp;reserved=0" xr:uid="{B2E98677-6A26-44E3-B575-E2FFE520D04C}"/>
    <hyperlink ref="A6" r:id="rId7" display="https://gcc02.safelinks.protection.outlook.com/?url=https%3A%2F%2Fadfa.mitas.com%2FMitasWeb%2FWebPortal%2FPortalLogin.aspx%3Fmeqs%3Din0%252FLHV68FGJyaqEqT1wqFGvgt20q0Ex%25252AMPK0vMzODJroUNYoCV33r6HMas5Baiq9N2CC8Dbc8dXMQeNoleKm8BMVp6%25252AfJV6uPsU%25252AK5%252F0NdW69Xy2Zjk27ovYCNIBGnT&amp;data=05%7C02%7CJohn.Blackwell%40arkansas.gov%7Cb916c9d4e08946d2c56f08dd04f0ea41%7C5ec1d8f0cb624000b3278e63b0547048%7C0%7C0%7C638672154943257888%7CUnknown%7CTWFpbGZsb3d8eyJFbXB0eU1hcGkiOnRydWUsIlYiOiIwLjAuMDAwMCIsIlAiOiJXaW4zMiIsIkFOIjoiTWFpbCIsIldUIjoyfQ%3D%3D%7C0%7C%7C%7C&amp;sdata=Qs9Up9UFnttcBqvBQd2pMPCVlEyCWnSUxNPZcjHdQfE%3D&amp;reserved=0" xr:uid="{9F19B9E2-FB83-41C5-AA10-428A09E1D226}"/>
  </hyperlinks>
  <pageMargins left="0.7" right="0.4" top="0.5" bottom="0.5" header="0.3" footer="0.3"/>
  <pageSetup scale="69" orientation="portrait" r:id="rId8"/>
  <headerFooter>
    <oddFooter>&amp;CPage &amp;P</oddFooter>
  </headerFooter>
  <rowBreaks count="5" manualBreakCount="5">
    <brk id="60" max="22" man="1"/>
    <brk id="127" max="22" man="1"/>
    <brk id="184" max="22" man="1"/>
    <brk id="248" max="22" man="1"/>
    <brk id="294" max="15" man="1"/>
  </rowBreaks>
  <drawing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31FF8-87AE-42A8-8DA7-8231C3FDCE6E}">
  <sheetPr codeName="Sheet3">
    <pageSetUpPr fitToPage="1"/>
  </sheetPr>
  <dimension ref="A1:Z101"/>
  <sheetViews>
    <sheetView showGridLines="0" zoomScaleNormal="100" zoomScaleSheetLayoutView="100" workbookViewId="0">
      <selection activeCell="O77" sqref="O77"/>
    </sheetView>
  </sheetViews>
  <sheetFormatPr defaultColWidth="8.85546875" defaultRowHeight="15" x14ac:dyDescent="0.25"/>
  <cols>
    <col min="7" max="7" width="11.28515625" customWidth="1"/>
    <col min="13" max="13" width="9.7109375" customWidth="1"/>
    <col min="14" max="14" width="26.5703125" customWidth="1"/>
    <col min="15" max="15" width="0.28515625" customWidth="1"/>
    <col min="16" max="16" width="11" customWidth="1"/>
    <col min="17" max="17" width="16" customWidth="1"/>
    <col min="18" max="18" width="25.85546875" customWidth="1"/>
    <col min="19" max="19" width="22.28515625" customWidth="1"/>
    <col min="20" max="20" width="34" customWidth="1"/>
    <col min="21" max="21" width="24.5703125" customWidth="1"/>
    <col min="22" max="22" width="29.5703125" customWidth="1"/>
    <col min="23" max="23" width="27.7109375" customWidth="1"/>
    <col min="24" max="24" width="14.5703125" customWidth="1"/>
    <col min="25" max="25" width="9.42578125" customWidth="1"/>
    <col min="26" max="26" width="6.28515625" customWidth="1"/>
  </cols>
  <sheetData>
    <row r="1" spans="1:21" s="646" customFormat="1" x14ac:dyDescent="0.25">
      <c r="A1" s="643"/>
      <c r="B1" s="644"/>
      <c r="C1" s="644"/>
      <c r="D1" s="644"/>
      <c r="E1" s="644"/>
      <c r="F1" s="644"/>
      <c r="G1" s="644"/>
      <c r="H1" s="644"/>
      <c r="I1" s="644"/>
      <c r="J1" s="644"/>
      <c r="K1" s="644"/>
      <c r="L1" s="644"/>
      <c r="M1" s="644"/>
      <c r="N1" s="645"/>
    </row>
    <row r="2" spans="1:21" s="646" customFormat="1" ht="15.75" x14ac:dyDescent="0.25">
      <c r="A2" s="856" t="s">
        <v>1033</v>
      </c>
      <c r="B2" s="857"/>
      <c r="C2" s="857"/>
      <c r="D2" s="857"/>
      <c r="E2" s="857"/>
      <c r="F2" s="857"/>
      <c r="G2" s="857"/>
      <c r="H2" s="857"/>
      <c r="I2" s="857"/>
      <c r="J2" s="857"/>
      <c r="K2" s="857"/>
      <c r="L2" s="857"/>
      <c r="M2" s="858"/>
      <c r="N2" s="647"/>
    </row>
    <row r="3" spans="1:21" s="646" customFormat="1" ht="18.75" x14ac:dyDescent="0.3">
      <c r="A3" s="859" t="s">
        <v>737</v>
      </c>
      <c r="B3" s="860"/>
      <c r="C3" s="860"/>
      <c r="D3" s="860"/>
      <c r="E3" s="860"/>
      <c r="F3" s="860"/>
      <c r="G3" s="860"/>
      <c r="H3" s="860"/>
      <c r="I3" s="860"/>
      <c r="J3" s="860"/>
      <c r="K3" s="860"/>
      <c r="L3" s="860"/>
      <c r="M3" s="861"/>
      <c r="N3" s="647"/>
    </row>
    <row r="4" spans="1:21" s="646" customFormat="1" ht="21" x14ac:dyDescent="0.35">
      <c r="A4" s="862" t="s">
        <v>49</v>
      </c>
      <c r="B4" s="863"/>
      <c r="C4" s="863"/>
      <c r="D4" s="863"/>
      <c r="E4" s="863"/>
      <c r="F4" s="863"/>
      <c r="G4" s="863"/>
      <c r="H4" s="863"/>
      <c r="I4" s="863"/>
      <c r="J4" s="863"/>
      <c r="K4" s="863"/>
      <c r="L4" s="863"/>
      <c r="M4" s="864"/>
      <c r="N4" s="689"/>
    </row>
    <row r="5" spans="1:21" x14ac:dyDescent="0.25">
      <c r="A5" s="865" t="s">
        <v>874</v>
      </c>
      <c r="B5" s="866"/>
      <c r="C5" s="866"/>
      <c r="D5" s="770"/>
      <c r="E5" s="867" t="s">
        <v>45</v>
      </c>
      <c r="F5" s="867"/>
      <c r="G5" s="867"/>
      <c r="H5" s="867"/>
      <c r="I5" s="867"/>
      <c r="J5" s="867"/>
      <c r="K5" s="867"/>
      <c r="L5" s="867"/>
      <c r="M5" s="771"/>
      <c r="N5" s="648"/>
      <c r="R5" t="s">
        <v>45</v>
      </c>
    </row>
    <row r="6" spans="1:21" ht="43.5" customHeight="1" x14ac:dyDescent="0.25">
      <c r="A6" s="650"/>
      <c r="B6" s="772"/>
      <c r="C6" s="773"/>
      <c r="D6" s="773"/>
      <c r="E6" s="773"/>
      <c r="F6" s="773"/>
      <c r="G6" s="773"/>
      <c r="H6" s="773"/>
      <c r="I6" s="773"/>
      <c r="J6" s="773"/>
      <c r="K6" s="774" t="s">
        <v>875</v>
      </c>
      <c r="L6" s="774" t="s">
        <v>876</v>
      </c>
      <c r="M6" s="775" t="s">
        <v>1067</v>
      </c>
      <c r="N6" s="651" t="s">
        <v>1068</v>
      </c>
    </row>
    <row r="7" spans="1:21" ht="16.5" customHeight="1" x14ac:dyDescent="0.25">
      <c r="A7" s="852" t="s">
        <v>877</v>
      </c>
      <c r="B7" s="853"/>
      <c r="C7" s="853"/>
      <c r="D7" s="853"/>
      <c r="E7" s="853"/>
      <c r="F7" s="853"/>
      <c r="G7" s="853"/>
      <c r="H7" s="853"/>
      <c r="I7" s="853"/>
      <c r="J7" s="773"/>
      <c r="K7" s="773"/>
      <c r="L7" s="773"/>
      <c r="M7" s="773"/>
      <c r="N7" s="649"/>
    </row>
    <row r="8" spans="1:21" ht="17.100000000000001" customHeight="1" x14ac:dyDescent="0.25">
      <c r="A8" s="652">
        <v>1</v>
      </c>
      <c r="B8" s="776" t="s">
        <v>920</v>
      </c>
      <c r="C8" s="776"/>
      <c r="D8" s="776" t="s">
        <v>1335</v>
      </c>
      <c r="E8" s="776"/>
      <c r="F8" s="776"/>
      <c r="G8" s="776"/>
      <c r="H8" s="776"/>
      <c r="I8" s="776"/>
      <c r="J8" s="776"/>
      <c r="K8" s="777">
        <v>10</v>
      </c>
      <c r="L8" s="778">
        <f>E10</f>
        <v>0</v>
      </c>
      <c r="M8" s="779"/>
      <c r="N8" s="653"/>
      <c r="P8" s="275"/>
    </row>
    <row r="9" spans="1:21" ht="15.75" thickBot="1" x14ac:dyDescent="0.3">
      <c r="A9" s="654"/>
      <c r="B9" s="780" t="s">
        <v>1255</v>
      </c>
      <c r="C9" s="781"/>
      <c r="D9" s="781"/>
      <c r="E9" s="782"/>
      <c r="F9" s="782"/>
      <c r="G9" s="782"/>
      <c r="H9" s="782"/>
      <c r="I9" s="782"/>
      <c r="J9" s="782"/>
      <c r="K9" s="783"/>
      <c r="L9" s="782"/>
      <c r="M9" s="782"/>
      <c r="N9" s="649"/>
    </row>
    <row r="10" spans="1:21" ht="15" customHeight="1" thickBot="1" x14ac:dyDescent="0.3">
      <c r="A10" s="656"/>
      <c r="B10" s="782"/>
      <c r="C10" s="784" t="s">
        <v>1336</v>
      </c>
      <c r="D10" s="782"/>
      <c r="E10" s="734"/>
      <c r="F10" s="782"/>
      <c r="G10" s="782"/>
      <c r="H10" s="782"/>
      <c r="I10" s="782"/>
      <c r="J10" s="782"/>
      <c r="K10" s="785">
        <v>10</v>
      </c>
      <c r="L10" s="782">
        <f>E10</f>
        <v>0</v>
      </c>
      <c r="M10" s="782"/>
      <c r="N10" s="649"/>
      <c r="O10" s="682">
        <v>5.55</v>
      </c>
    </row>
    <row r="11" spans="1:21" ht="17.100000000000001" customHeight="1" x14ac:dyDescent="0.25">
      <c r="A11" s="652">
        <v>2</v>
      </c>
      <c r="B11" s="786" t="s">
        <v>921</v>
      </c>
      <c r="C11" s="776"/>
      <c r="D11" s="779"/>
      <c r="E11" s="787"/>
      <c r="F11" s="787"/>
      <c r="G11" s="787"/>
      <c r="H11" s="787"/>
      <c r="I11" s="787"/>
      <c r="J11" s="787"/>
      <c r="K11" s="788">
        <v>6</v>
      </c>
      <c r="L11" s="778">
        <f>IF(COUNTIF(L13:L17,"&gt;0")&gt;1,"Error",O11)</f>
        <v>0</v>
      </c>
      <c r="M11" s="779"/>
      <c r="N11" s="653"/>
      <c r="O11" s="682">
        <f>L13+L15+L17</f>
        <v>0</v>
      </c>
      <c r="U11" t="s">
        <v>45</v>
      </c>
    </row>
    <row r="12" spans="1:21" x14ac:dyDescent="0.25">
      <c r="A12" s="657" t="s">
        <v>927</v>
      </c>
      <c r="B12" s="789" t="s">
        <v>878</v>
      </c>
      <c r="C12" s="781"/>
      <c r="D12" s="780" t="s">
        <v>1069</v>
      </c>
      <c r="E12" s="782"/>
      <c r="F12" s="782"/>
      <c r="G12" s="782"/>
      <c r="H12" s="782"/>
      <c r="I12" s="782"/>
      <c r="J12" s="782"/>
      <c r="K12" s="790"/>
      <c r="L12" s="782"/>
      <c r="M12" s="782"/>
      <c r="N12" s="649"/>
      <c r="O12" s="682"/>
    </row>
    <row r="13" spans="1:21" s="275" customFormat="1" ht="20.100000000000001" customHeight="1" x14ac:dyDescent="0.25">
      <c r="A13" s="658"/>
      <c r="B13" s="791"/>
      <c r="C13" s="792" t="s">
        <v>879</v>
      </c>
      <c r="D13" s="792"/>
      <c r="E13" s="792"/>
      <c r="F13" s="792"/>
      <c r="G13" s="792"/>
      <c r="H13" s="792"/>
      <c r="I13" s="792"/>
      <c r="J13" s="792"/>
      <c r="K13" s="793">
        <v>6</v>
      </c>
      <c r="L13" s="792">
        <f>IF(O13=TRUE,6,0)</f>
        <v>0</v>
      </c>
      <c r="M13" s="792"/>
      <c r="N13" s="659"/>
      <c r="O13" s="683" t="b">
        <v>0</v>
      </c>
    </row>
    <row r="14" spans="1:21" x14ac:dyDescent="0.25">
      <c r="A14" s="657" t="s">
        <v>925</v>
      </c>
      <c r="B14" s="789" t="s">
        <v>915</v>
      </c>
      <c r="C14" s="782"/>
      <c r="D14" s="854" t="str">
        <f>IF(O15=TRUE,(IF(O13=TRUE,"ERROR:CANNOT SELECT LARGE FAMILIES AND ELDERLY","")),"")</f>
        <v/>
      </c>
      <c r="E14" s="854"/>
      <c r="F14" s="854"/>
      <c r="G14" s="854"/>
      <c r="H14" s="854"/>
      <c r="I14" s="782"/>
      <c r="J14" s="782"/>
      <c r="K14" s="790"/>
      <c r="L14" s="782"/>
      <c r="M14" s="782"/>
      <c r="N14" s="649"/>
      <c r="O14" s="682"/>
    </row>
    <row r="15" spans="1:21" s="275" customFormat="1" ht="27" customHeight="1" x14ac:dyDescent="0.25">
      <c r="A15" s="660"/>
      <c r="B15" s="791"/>
      <c r="C15" s="855" t="s">
        <v>928</v>
      </c>
      <c r="D15" s="855"/>
      <c r="E15" s="855"/>
      <c r="F15" s="855"/>
      <c r="G15" s="855"/>
      <c r="H15" s="855"/>
      <c r="I15" s="855"/>
      <c r="J15" s="855"/>
      <c r="K15" s="793">
        <v>6</v>
      </c>
      <c r="L15" s="792">
        <f>IF(O15=TRUE,6,0)</f>
        <v>0</v>
      </c>
      <c r="M15" s="792"/>
      <c r="N15" s="659"/>
      <c r="O15" s="683" t="b">
        <v>0</v>
      </c>
    </row>
    <row r="16" spans="1:21" x14ac:dyDescent="0.25">
      <c r="A16" s="661" t="s">
        <v>926</v>
      </c>
      <c r="B16" s="789" t="s">
        <v>880</v>
      </c>
      <c r="C16" s="782"/>
      <c r="D16" s="854" t="str">
        <f>IF(O17=TRUE,(IF(O15=TRUE,"ERROR:CANNOT SELECT LARGE FAMILIES AND DISABLED","")),"")</f>
        <v/>
      </c>
      <c r="E16" s="854"/>
      <c r="F16" s="854"/>
      <c r="G16" s="854"/>
      <c r="H16" s="854"/>
      <c r="I16" s="782"/>
      <c r="J16" s="782"/>
      <c r="K16" s="790"/>
      <c r="L16" s="782"/>
      <c r="M16" s="782"/>
      <c r="N16" s="649"/>
      <c r="O16" s="682"/>
    </row>
    <row r="17" spans="1:22" s="275" customFormat="1" ht="39" customHeight="1" x14ac:dyDescent="0.25">
      <c r="A17" s="662"/>
      <c r="B17" s="792"/>
      <c r="C17" s="855" t="s">
        <v>1252</v>
      </c>
      <c r="D17" s="855"/>
      <c r="E17" s="855"/>
      <c r="F17" s="855"/>
      <c r="G17" s="855"/>
      <c r="H17" s="855"/>
      <c r="I17" s="855"/>
      <c r="J17" s="855"/>
      <c r="K17" s="792">
        <v>6</v>
      </c>
      <c r="L17" s="792">
        <f>IF(O17=TRUE,6,0)</f>
        <v>0</v>
      </c>
      <c r="M17" s="792"/>
      <c r="N17" s="659"/>
      <c r="O17" s="683" t="b">
        <v>0</v>
      </c>
    </row>
    <row r="18" spans="1:22" ht="17.100000000000001" customHeight="1" x14ac:dyDescent="0.25">
      <c r="A18" s="664">
        <v>3</v>
      </c>
      <c r="B18" s="786" t="s">
        <v>922</v>
      </c>
      <c r="C18" s="776"/>
      <c r="D18" s="787"/>
      <c r="E18" s="787"/>
      <c r="F18" s="794"/>
      <c r="G18" s="794"/>
      <c r="H18" s="794"/>
      <c r="I18" s="794"/>
      <c r="J18" s="794"/>
      <c r="K18" s="778">
        <v>-12</v>
      </c>
      <c r="L18" s="778">
        <f>IF(COUNTIF(O20:O24,TRUE)&gt;1,"ERROR",O18)</f>
        <v>0</v>
      </c>
      <c r="M18" s="779"/>
      <c r="N18" s="653"/>
      <c r="O18" s="682">
        <f>L20+L21+L22+L23+L24</f>
        <v>0</v>
      </c>
    </row>
    <row r="19" spans="1:22" s="667" customFormat="1" ht="12" x14ac:dyDescent="0.2">
      <c r="A19" s="668"/>
      <c r="B19" s="795"/>
      <c r="C19" s="796" t="s">
        <v>1113</v>
      </c>
      <c r="D19" s="796"/>
      <c r="E19" s="796"/>
      <c r="F19" s="797"/>
      <c r="G19" s="797"/>
      <c r="H19" s="797"/>
      <c r="I19" s="798"/>
      <c r="J19" s="798"/>
      <c r="K19" s="790"/>
      <c r="L19" s="782"/>
      <c r="M19" s="782"/>
      <c r="N19" s="655"/>
      <c r="O19" s="684"/>
    </row>
    <row r="20" spans="1:22" x14ac:dyDescent="0.25">
      <c r="A20" s="666"/>
      <c r="B20" s="799"/>
      <c r="C20" s="795" t="s">
        <v>1109</v>
      </c>
      <c r="D20" s="795"/>
      <c r="E20" s="782"/>
      <c r="F20" s="798"/>
      <c r="G20" s="798"/>
      <c r="H20" s="798"/>
      <c r="I20" s="798"/>
      <c r="J20" s="798"/>
      <c r="K20" s="790">
        <v>-12</v>
      </c>
      <c r="L20" s="782">
        <f>IF(O20=TRUE,-12,0)</f>
        <v>0</v>
      </c>
      <c r="M20" s="773"/>
      <c r="N20" s="649"/>
      <c r="O20" s="682" t="b">
        <v>0</v>
      </c>
    </row>
    <row r="21" spans="1:22" x14ac:dyDescent="0.25">
      <c r="A21" s="666"/>
      <c r="B21" s="799"/>
      <c r="C21" s="851" t="s">
        <v>1108</v>
      </c>
      <c r="D21" s="851"/>
      <c r="E21" s="782"/>
      <c r="F21" s="798"/>
      <c r="G21" s="798"/>
      <c r="H21" s="798"/>
      <c r="I21" s="798"/>
      <c r="J21" s="798"/>
      <c r="K21" s="790">
        <v>-10</v>
      </c>
      <c r="L21" s="782">
        <f>IF(O21=TRUE,-10,0)</f>
        <v>0</v>
      </c>
      <c r="M21" s="773"/>
      <c r="N21" s="649"/>
      <c r="O21" s="682" t="b">
        <v>0</v>
      </c>
    </row>
    <row r="22" spans="1:22" ht="15" customHeight="1" x14ac:dyDescent="0.25">
      <c r="A22" s="666"/>
      <c r="B22" s="799"/>
      <c r="C22" s="795" t="s">
        <v>1110</v>
      </c>
      <c r="D22" s="795"/>
      <c r="E22" s="782"/>
      <c r="F22" s="798"/>
      <c r="G22" s="798"/>
      <c r="H22" s="798"/>
      <c r="I22" s="798"/>
      <c r="J22" s="798"/>
      <c r="K22" s="790">
        <v>-8</v>
      </c>
      <c r="L22" s="782">
        <f>IF(O22=TRUE,-8,0)</f>
        <v>0</v>
      </c>
      <c r="M22" s="773"/>
      <c r="N22" s="649"/>
      <c r="O22" s="682" t="b">
        <v>0</v>
      </c>
    </row>
    <row r="23" spans="1:22" x14ac:dyDescent="0.25">
      <c r="A23" s="656"/>
      <c r="B23" s="799"/>
      <c r="C23" s="851" t="s">
        <v>1111</v>
      </c>
      <c r="D23" s="851"/>
      <c r="E23" s="782"/>
      <c r="F23" s="782"/>
      <c r="G23" s="782"/>
      <c r="H23" s="782"/>
      <c r="I23" s="782"/>
      <c r="J23" s="782"/>
      <c r="K23" s="790">
        <v>-6</v>
      </c>
      <c r="L23" s="782">
        <f>IF(O23=TRUE,-6,0)</f>
        <v>0</v>
      </c>
      <c r="M23" s="773"/>
      <c r="N23" s="649"/>
      <c r="O23" s="682" t="b">
        <v>0</v>
      </c>
    </row>
    <row r="24" spans="1:22" x14ac:dyDescent="0.25">
      <c r="A24" s="666"/>
      <c r="B24" s="799"/>
      <c r="C24" s="851" t="s">
        <v>1112</v>
      </c>
      <c r="D24" s="851"/>
      <c r="E24" s="782"/>
      <c r="F24" s="782"/>
      <c r="G24" s="782"/>
      <c r="H24" s="800"/>
      <c r="I24" s="800"/>
      <c r="J24" s="800"/>
      <c r="K24" s="790">
        <v>-4</v>
      </c>
      <c r="L24" s="782">
        <f>IF(O24=TRUE,-4,0)</f>
        <v>0</v>
      </c>
      <c r="M24" s="773"/>
      <c r="N24" s="649"/>
      <c r="O24" s="682" t="b">
        <v>0</v>
      </c>
    </row>
    <row r="25" spans="1:22" ht="17.100000000000001" customHeight="1" x14ac:dyDescent="0.25">
      <c r="A25" s="664">
        <v>4</v>
      </c>
      <c r="B25" s="786" t="s">
        <v>1114</v>
      </c>
      <c r="C25" s="776"/>
      <c r="D25" s="787"/>
      <c r="E25" s="787"/>
      <c r="F25" s="794"/>
      <c r="G25" s="794"/>
      <c r="H25" s="794"/>
      <c r="I25" s="794"/>
      <c r="J25" s="794"/>
      <c r="K25" s="778">
        <v>5</v>
      </c>
      <c r="L25" s="778">
        <f>IF(SUM(L27:L29)=3,5,SUM(L27:L29))</f>
        <v>0</v>
      </c>
      <c r="M25" s="779"/>
      <c r="N25" s="653"/>
      <c r="O25" s="682">
        <f>L27+L28+L29</f>
        <v>0</v>
      </c>
    </row>
    <row r="26" spans="1:22" s="667" customFormat="1" ht="12" x14ac:dyDescent="0.2">
      <c r="A26" s="668"/>
      <c r="B26" s="795"/>
      <c r="C26" s="796" t="s">
        <v>1253</v>
      </c>
      <c r="D26" s="796"/>
      <c r="E26" s="796"/>
      <c r="F26" s="797"/>
      <c r="G26" s="797"/>
      <c r="H26" s="797"/>
      <c r="I26" s="798"/>
      <c r="J26" s="798"/>
      <c r="K26" s="790"/>
      <c r="L26" s="782"/>
      <c r="M26" s="782"/>
      <c r="N26" s="655"/>
      <c r="O26" s="684"/>
    </row>
    <row r="27" spans="1:22" x14ac:dyDescent="0.25">
      <c r="A27" s="666"/>
      <c r="B27" s="799"/>
      <c r="C27" s="795" t="s">
        <v>1115</v>
      </c>
      <c r="D27" s="795"/>
      <c r="E27" s="782"/>
      <c r="F27" s="798"/>
      <c r="G27" s="798"/>
      <c r="H27" s="798"/>
      <c r="I27" s="798"/>
      <c r="J27" s="798"/>
      <c r="K27" s="790">
        <v>1</v>
      </c>
      <c r="L27" s="782">
        <f>IF(O27=TRUE,1,0)</f>
        <v>0</v>
      </c>
      <c r="M27" s="773"/>
      <c r="N27" s="649"/>
      <c r="O27" s="682" t="b">
        <v>0</v>
      </c>
    </row>
    <row r="28" spans="1:22" x14ac:dyDescent="0.25">
      <c r="A28" s="666"/>
      <c r="B28" s="799"/>
      <c r="C28" s="851" t="s">
        <v>1278</v>
      </c>
      <c r="D28" s="851"/>
      <c r="E28" s="782"/>
      <c r="F28" s="798"/>
      <c r="G28" s="798"/>
      <c r="H28" s="798"/>
      <c r="I28" s="798"/>
      <c r="J28" s="798"/>
      <c r="K28" s="790">
        <v>1</v>
      </c>
      <c r="L28" s="782">
        <f>IF(O28=TRUE,1,0)</f>
        <v>0</v>
      </c>
      <c r="M28" s="773"/>
      <c r="N28" s="649"/>
      <c r="O28" s="682" t="b">
        <v>0</v>
      </c>
    </row>
    <row r="29" spans="1:22" ht="15" customHeight="1" x14ac:dyDescent="0.25">
      <c r="A29" s="666"/>
      <c r="B29" s="799"/>
      <c r="C29" s="795" t="s">
        <v>1279</v>
      </c>
      <c r="D29" s="795"/>
      <c r="E29" s="782"/>
      <c r="F29" s="798"/>
      <c r="G29" s="798"/>
      <c r="H29" s="798"/>
      <c r="I29" s="798"/>
      <c r="J29" s="798"/>
      <c r="K29" s="790">
        <v>1</v>
      </c>
      <c r="L29" s="782">
        <f>IF(O29=TRUE,1,0)</f>
        <v>0</v>
      </c>
      <c r="M29" s="773"/>
      <c r="N29" s="649"/>
      <c r="O29" s="682" t="b">
        <v>0</v>
      </c>
    </row>
    <row r="30" spans="1:22" ht="17.100000000000001" customHeight="1" x14ac:dyDescent="0.25">
      <c r="A30" s="664">
        <v>5</v>
      </c>
      <c r="B30" s="776" t="s">
        <v>882</v>
      </c>
      <c r="C30" s="776"/>
      <c r="D30" s="776"/>
      <c r="E30" s="776"/>
      <c r="F30" s="779"/>
      <c r="G30" s="779"/>
      <c r="H30" s="779"/>
      <c r="I30" s="779"/>
      <c r="J30" s="779"/>
      <c r="K30" s="778">
        <v>4</v>
      </c>
      <c r="L30" s="776">
        <f>IF(L31=4,4,0)</f>
        <v>0</v>
      </c>
      <c r="M30" s="779"/>
      <c r="N30" s="653"/>
      <c r="O30" s="682"/>
    </row>
    <row r="31" spans="1:22" s="275" customFormat="1" ht="27" customHeight="1" x14ac:dyDescent="0.25">
      <c r="A31" s="665"/>
      <c r="B31" s="801"/>
      <c r="C31" s="868" t="s">
        <v>1070</v>
      </c>
      <c r="D31" s="868"/>
      <c r="E31" s="868"/>
      <c r="F31" s="868"/>
      <c r="G31" s="868"/>
      <c r="H31" s="868"/>
      <c r="I31" s="868"/>
      <c r="J31" s="868"/>
      <c r="K31" s="802">
        <v>4</v>
      </c>
      <c r="L31" s="792">
        <f>IF(O31=TRUE,4,0)</f>
        <v>0</v>
      </c>
      <c r="M31" s="803"/>
      <c r="N31" s="659"/>
      <c r="O31" s="683" t="b">
        <v>0</v>
      </c>
      <c r="V31" s="275" t="s">
        <v>45</v>
      </c>
    </row>
    <row r="32" spans="1:22" ht="17.100000000000001" customHeight="1" x14ac:dyDescent="0.25">
      <c r="A32" s="664">
        <v>6</v>
      </c>
      <c r="B32" s="786" t="s">
        <v>1263</v>
      </c>
      <c r="C32" s="776"/>
      <c r="D32" s="787"/>
      <c r="E32" s="787"/>
      <c r="F32" s="794"/>
      <c r="G32" s="794"/>
      <c r="H32" s="794"/>
      <c r="I32" s="794"/>
      <c r="J32" s="794"/>
      <c r="K32" s="778">
        <v>10</v>
      </c>
      <c r="L32" s="778">
        <f>IF(COUNTIF(L34:L35,"&gt;0")&gt;1,"Error",O32)</f>
        <v>0</v>
      </c>
      <c r="M32" s="779"/>
      <c r="N32" s="653"/>
      <c r="O32" s="682">
        <f>L34+L35</f>
        <v>0</v>
      </c>
    </row>
    <row r="33" spans="1:17" s="667" customFormat="1" ht="12" x14ac:dyDescent="0.2">
      <c r="A33" s="668"/>
      <c r="B33" s="795"/>
      <c r="C33" s="796" t="s">
        <v>1338</v>
      </c>
      <c r="D33" s="796"/>
      <c r="E33" s="796"/>
      <c r="F33" s="797"/>
      <c r="G33" s="797"/>
      <c r="H33" s="797"/>
      <c r="I33" s="798"/>
      <c r="J33" s="798"/>
      <c r="K33" s="790"/>
      <c r="L33" s="782"/>
      <c r="M33" s="782"/>
      <c r="N33" s="655"/>
      <c r="O33" s="684"/>
    </row>
    <row r="34" spans="1:17" x14ac:dyDescent="0.25">
      <c r="A34" s="666"/>
      <c r="B34" s="799"/>
      <c r="C34" s="795" t="s">
        <v>1254</v>
      </c>
      <c r="D34" s="795"/>
      <c r="E34" s="782"/>
      <c r="F34" s="798"/>
      <c r="G34" s="798"/>
      <c r="H34" s="798"/>
      <c r="I34" s="798"/>
      <c r="J34" s="798"/>
      <c r="K34" s="790">
        <v>7</v>
      </c>
      <c r="L34" s="782">
        <f>IF(O34=TRUE,7,0)</f>
        <v>0</v>
      </c>
      <c r="M34" s="773"/>
      <c r="N34" s="649"/>
      <c r="O34" s="682" t="b">
        <v>0</v>
      </c>
    </row>
    <row r="35" spans="1:17" ht="15" customHeight="1" x14ac:dyDescent="0.25">
      <c r="A35" s="666"/>
      <c r="B35" s="799"/>
      <c r="C35" s="795" t="s">
        <v>1337</v>
      </c>
      <c r="D35" s="795"/>
      <c r="E35" s="782"/>
      <c r="F35" s="798"/>
      <c r="G35" s="798"/>
      <c r="H35" s="798"/>
      <c r="I35" s="798"/>
      <c r="J35" s="798"/>
      <c r="K35" s="790">
        <v>10</v>
      </c>
      <c r="L35" s="782">
        <f>IF(O35=TRUE,10,0)</f>
        <v>0</v>
      </c>
      <c r="M35" s="773"/>
      <c r="N35" s="649"/>
      <c r="O35" s="682" t="b">
        <v>0</v>
      </c>
    </row>
    <row r="36" spans="1:17" ht="17.100000000000001" customHeight="1" x14ac:dyDescent="0.25">
      <c r="A36" s="664">
        <v>7</v>
      </c>
      <c r="B36" s="786" t="s">
        <v>883</v>
      </c>
      <c r="C36" s="776"/>
      <c r="D36" s="776"/>
      <c r="E36" s="776"/>
      <c r="F36" s="776"/>
      <c r="G36" s="776"/>
      <c r="H36" s="776"/>
      <c r="I36" s="776"/>
      <c r="J36" s="776"/>
      <c r="K36" s="778">
        <v>27</v>
      </c>
      <c r="L36" s="776">
        <f>IF(O36&gt;27,27,O36)</f>
        <v>0</v>
      </c>
      <c r="M36" s="779"/>
      <c r="N36" s="653"/>
      <c r="O36" s="682">
        <f>L38+L40+L42+L44+L46+L48+L50+L52+L54+L56+L58</f>
        <v>0</v>
      </c>
    </row>
    <row r="37" spans="1:17" ht="20.100000000000001" customHeight="1" x14ac:dyDescent="0.25">
      <c r="A37" s="666"/>
      <c r="B37" s="799"/>
      <c r="C37" s="800" t="s">
        <v>1340</v>
      </c>
      <c r="D37" s="800"/>
      <c r="E37" s="800"/>
      <c r="F37" s="800"/>
      <c r="G37" s="800"/>
      <c r="H37" s="800"/>
      <c r="I37" s="800"/>
      <c r="J37" s="800"/>
      <c r="K37" s="804"/>
      <c r="L37" s="800"/>
      <c r="M37" s="773"/>
      <c r="N37" s="649"/>
      <c r="O37" s="682"/>
    </row>
    <row r="38" spans="1:17" ht="15.75" customHeight="1" x14ac:dyDescent="0.25">
      <c r="A38" s="666"/>
      <c r="B38" s="799"/>
      <c r="C38" s="872" t="s">
        <v>1284</v>
      </c>
      <c r="D38" s="872"/>
      <c r="E38" s="872"/>
      <c r="F38" s="872"/>
      <c r="G38" s="872"/>
      <c r="H38" s="872"/>
      <c r="I38" s="872"/>
      <c r="J38" s="872"/>
      <c r="K38" s="804">
        <v>3</v>
      </c>
      <c r="L38" s="782">
        <f>IF(O38=TRUE,3,0)</f>
        <v>0</v>
      </c>
      <c r="M38" s="773"/>
      <c r="N38" s="649"/>
      <c r="O38" s="682" t="b">
        <v>0</v>
      </c>
    </row>
    <row r="39" spans="1:17" x14ac:dyDescent="0.25">
      <c r="A39" s="666"/>
      <c r="B39" s="799"/>
      <c r="C39" s="782"/>
      <c r="D39" s="782" t="s">
        <v>1071</v>
      </c>
      <c r="E39" s="782"/>
      <c r="F39" s="782"/>
      <c r="G39" s="870"/>
      <c r="H39" s="870"/>
      <c r="I39" s="870"/>
      <c r="J39" s="870"/>
      <c r="K39" s="804"/>
      <c r="L39" s="800"/>
      <c r="M39" s="773"/>
      <c r="N39" s="649"/>
      <c r="O39" s="682"/>
    </row>
    <row r="40" spans="1:17" x14ac:dyDescent="0.25">
      <c r="A40" s="666"/>
      <c r="B40" s="799"/>
      <c r="C40" s="782" t="s">
        <v>1283</v>
      </c>
      <c r="D40" s="782"/>
      <c r="E40" s="782"/>
      <c r="F40" s="782"/>
      <c r="G40" s="782"/>
      <c r="H40" s="782"/>
      <c r="I40" s="782"/>
      <c r="J40" s="782"/>
      <c r="K40" s="804">
        <v>3</v>
      </c>
      <c r="L40" s="782">
        <f>IF(O40=TRUE,3,0)</f>
        <v>0</v>
      </c>
      <c r="M40" s="773"/>
      <c r="N40" s="649"/>
      <c r="O40" s="682" t="b">
        <v>0</v>
      </c>
    </row>
    <row r="41" spans="1:17" x14ac:dyDescent="0.25">
      <c r="A41" s="666"/>
      <c r="B41" s="799"/>
      <c r="C41" s="800"/>
      <c r="D41" s="782" t="s">
        <v>1071</v>
      </c>
      <c r="E41" s="782"/>
      <c r="F41" s="782"/>
      <c r="G41" s="870"/>
      <c r="H41" s="870"/>
      <c r="I41" s="870"/>
      <c r="J41" s="870"/>
      <c r="K41" s="804"/>
      <c r="L41" s="800"/>
      <c r="M41" s="773"/>
      <c r="N41" s="649"/>
      <c r="O41" s="682"/>
    </row>
    <row r="42" spans="1:17" x14ac:dyDescent="0.25">
      <c r="A42" s="666"/>
      <c r="B42" s="799"/>
      <c r="C42" s="782" t="s">
        <v>1280</v>
      </c>
      <c r="D42" s="800"/>
      <c r="E42" s="800"/>
      <c r="F42" s="800"/>
      <c r="G42" s="800"/>
      <c r="H42" s="800"/>
      <c r="I42" s="800"/>
      <c r="J42" s="800"/>
      <c r="K42" s="804">
        <v>3</v>
      </c>
      <c r="L42" s="782">
        <f>IF(O42=TRUE,3,0)</f>
        <v>0</v>
      </c>
      <c r="M42" s="773"/>
      <c r="N42" s="649"/>
      <c r="O42" s="682" t="b">
        <v>0</v>
      </c>
    </row>
    <row r="43" spans="1:17" x14ac:dyDescent="0.25">
      <c r="A43" s="666"/>
      <c r="B43" s="799"/>
      <c r="C43" s="800"/>
      <c r="D43" s="782" t="s">
        <v>1072</v>
      </c>
      <c r="E43" s="782"/>
      <c r="F43" s="782"/>
      <c r="G43" s="870"/>
      <c r="H43" s="870"/>
      <c r="I43" s="870"/>
      <c r="J43" s="870"/>
      <c r="K43" s="804"/>
      <c r="L43" s="800"/>
      <c r="M43" s="773"/>
      <c r="N43" s="649"/>
      <c r="O43" s="682"/>
    </row>
    <row r="44" spans="1:17" x14ac:dyDescent="0.25">
      <c r="A44" s="666"/>
      <c r="B44" s="799"/>
      <c r="C44" s="782" t="s">
        <v>1282</v>
      </c>
      <c r="D44" s="800"/>
      <c r="E44" s="800"/>
      <c r="F44" s="800"/>
      <c r="G44" s="800"/>
      <c r="H44" s="800"/>
      <c r="I44" s="800"/>
      <c r="J44" s="800"/>
      <c r="K44" s="804">
        <v>3</v>
      </c>
      <c r="L44" s="782">
        <f>IF(O44=TRUE,3,0)</f>
        <v>0</v>
      </c>
      <c r="M44" s="773"/>
      <c r="N44" s="649"/>
      <c r="O44" s="682" t="b">
        <v>0</v>
      </c>
    </row>
    <row r="45" spans="1:17" x14ac:dyDescent="0.25">
      <c r="A45" s="666"/>
      <c r="B45" s="799"/>
      <c r="C45" s="800"/>
      <c r="D45" s="782" t="s">
        <v>1073</v>
      </c>
      <c r="E45" s="782"/>
      <c r="F45" s="782"/>
      <c r="G45" s="870"/>
      <c r="H45" s="870"/>
      <c r="I45" s="870"/>
      <c r="J45" s="870"/>
      <c r="K45" s="804"/>
      <c r="L45" s="800"/>
      <c r="M45" s="773"/>
      <c r="N45" s="649"/>
      <c r="O45" s="682"/>
    </row>
    <row r="46" spans="1:17" x14ac:dyDescent="0.25">
      <c r="A46" s="666"/>
      <c r="B46" s="799"/>
      <c r="C46" s="782" t="s">
        <v>1281</v>
      </c>
      <c r="D46" s="800"/>
      <c r="E46" s="800"/>
      <c r="F46" s="800"/>
      <c r="G46" s="800"/>
      <c r="H46" s="800"/>
      <c r="I46" s="800"/>
      <c r="J46" s="800"/>
      <c r="K46" s="804">
        <v>3</v>
      </c>
      <c r="L46" s="782">
        <f>IF(O46=TRUE,3,0)</f>
        <v>0</v>
      </c>
      <c r="M46" s="773"/>
      <c r="N46" s="649"/>
      <c r="O46" s="682" t="b">
        <v>0</v>
      </c>
      <c r="Q46" t="s">
        <v>45</v>
      </c>
    </row>
    <row r="47" spans="1:17" x14ac:dyDescent="0.25">
      <c r="A47" s="666"/>
      <c r="B47" s="799"/>
      <c r="C47" s="800"/>
      <c r="D47" s="782" t="s">
        <v>1072</v>
      </c>
      <c r="E47" s="782"/>
      <c r="F47" s="782"/>
      <c r="G47" s="870"/>
      <c r="H47" s="870"/>
      <c r="I47" s="870"/>
      <c r="J47" s="870"/>
      <c r="K47" s="804"/>
      <c r="L47" s="800"/>
      <c r="M47" s="773"/>
      <c r="N47" s="649"/>
      <c r="O47" s="682"/>
    </row>
    <row r="48" spans="1:17" x14ac:dyDescent="0.25">
      <c r="A48" s="666"/>
      <c r="B48" s="799"/>
      <c r="C48" s="782" t="s">
        <v>1285</v>
      </c>
      <c r="D48" s="800"/>
      <c r="E48" s="800"/>
      <c r="F48" s="800"/>
      <c r="G48" s="800"/>
      <c r="H48" s="800"/>
      <c r="I48" s="800"/>
      <c r="J48" s="800"/>
      <c r="K48" s="804">
        <v>3</v>
      </c>
      <c r="L48" s="782">
        <f>IF(O48=TRUE,3,0)</f>
        <v>0</v>
      </c>
      <c r="M48" s="773"/>
      <c r="N48" s="649"/>
      <c r="O48" s="682" t="b">
        <v>0</v>
      </c>
    </row>
    <row r="49" spans="1:17" x14ac:dyDescent="0.25">
      <c r="A49" s="666"/>
      <c r="B49" s="799"/>
      <c r="C49" s="800"/>
      <c r="D49" s="782" t="s">
        <v>1072</v>
      </c>
      <c r="E49" s="782"/>
      <c r="F49" s="782"/>
      <c r="G49" s="870"/>
      <c r="H49" s="870"/>
      <c r="I49" s="870"/>
      <c r="J49" s="870"/>
      <c r="K49" s="804"/>
      <c r="L49" s="800"/>
      <c r="M49" s="773"/>
      <c r="N49" s="649"/>
      <c r="O49" s="682"/>
    </row>
    <row r="50" spans="1:17" x14ac:dyDescent="0.25">
      <c r="A50" s="666"/>
      <c r="B50" s="799"/>
      <c r="C50" s="782" t="s">
        <v>1286</v>
      </c>
      <c r="D50" s="782"/>
      <c r="E50" s="782"/>
      <c r="F50" s="782"/>
      <c r="G50" s="798"/>
      <c r="H50" s="798"/>
      <c r="I50" s="798"/>
      <c r="J50" s="798"/>
      <c r="K50" s="804">
        <v>3</v>
      </c>
      <c r="L50" s="782">
        <f>IF(O50=TRUE,3,0)</f>
        <v>0</v>
      </c>
      <c r="M50" s="773"/>
      <c r="N50" s="649"/>
      <c r="O50" s="682" t="b">
        <v>0</v>
      </c>
    </row>
    <row r="51" spans="1:17" x14ac:dyDescent="0.25">
      <c r="A51" s="666"/>
      <c r="B51" s="799"/>
      <c r="C51" s="800"/>
      <c r="D51" s="782" t="s">
        <v>1074</v>
      </c>
      <c r="E51" s="782"/>
      <c r="F51" s="782"/>
      <c r="G51" s="870"/>
      <c r="H51" s="870"/>
      <c r="I51" s="870"/>
      <c r="J51" s="870"/>
      <c r="K51" s="804"/>
      <c r="M51" s="773"/>
      <c r="N51" s="649"/>
      <c r="O51" s="682"/>
    </row>
    <row r="52" spans="1:17" x14ac:dyDescent="0.25">
      <c r="A52" s="666"/>
      <c r="B52" s="799"/>
      <c r="C52" s="782" t="s">
        <v>1287</v>
      </c>
      <c r="D52" s="800"/>
      <c r="E52" s="800"/>
      <c r="F52" s="800"/>
      <c r="G52" s="800"/>
      <c r="H52" s="800"/>
      <c r="I52" s="800"/>
      <c r="J52" s="800"/>
      <c r="K52" s="804">
        <v>3</v>
      </c>
      <c r="L52" s="782">
        <f>IF(O52=TRUE,3,0)</f>
        <v>0</v>
      </c>
      <c r="M52" s="773"/>
      <c r="N52" s="649"/>
      <c r="O52" s="682" t="b">
        <v>0</v>
      </c>
    </row>
    <row r="53" spans="1:17" x14ac:dyDescent="0.25">
      <c r="A53" s="666"/>
      <c r="B53" s="799"/>
      <c r="C53" s="800"/>
      <c r="D53" s="782" t="s">
        <v>1073</v>
      </c>
      <c r="E53" s="782"/>
      <c r="F53" s="782"/>
      <c r="G53" s="870"/>
      <c r="H53" s="870"/>
      <c r="I53" s="870"/>
      <c r="J53" s="870"/>
      <c r="K53" s="804"/>
      <c r="L53" s="805"/>
      <c r="M53" s="773"/>
      <c r="N53" s="649"/>
      <c r="O53" s="682"/>
    </row>
    <row r="54" spans="1:17" x14ac:dyDescent="0.25">
      <c r="A54" s="666"/>
      <c r="B54" s="799"/>
      <c r="C54" s="782" t="s">
        <v>1288</v>
      </c>
      <c r="D54" s="800"/>
      <c r="E54" s="800"/>
      <c r="F54" s="800"/>
      <c r="G54" s="800"/>
      <c r="H54" s="800"/>
      <c r="I54" s="800"/>
      <c r="J54" s="800"/>
      <c r="K54" s="804">
        <v>3</v>
      </c>
      <c r="L54" s="782">
        <f>IF(O54=TRUE,3,0)</f>
        <v>0</v>
      </c>
      <c r="M54" s="773"/>
      <c r="N54" s="649"/>
      <c r="O54" s="682" t="b">
        <v>0</v>
      </c>
    </row>
    <row r="55" spans="1:17" x14ac:dyDescent="0.25">
      <c r="A55" s="666"/>
      <c r="B55" s="799"/>
      <c r="C55" s="800"/>
      <c r="D55" s="782" t="s">
        <v>1073</v>
      </c>
      <c r="E55" s="782"/>
      <c r="F55" s="782"/>
      <c r="G55" s="870"/>
      <c r="H55" s="870"/>
      <c r="I55" s="870"/>
      <c r="J55" s="870"/>
      <c r="K55" s="804"/>
      <c r="L55" s="800"/>
      <c r="M55" s="773"/>
      <c r="N55" s="649"/>
      <c r="O55" s="682"/>
    </row>
    <row r="56" spans="1:17" x14ac:dyDescent="0.25">
      <c r="A56" s="666"/>
      <c r="B56" s="799"/>
      <c r="C56" s="782" t="s">
        <v>1116</v>
      </c>
      <c r="D56" s="800"/>
      <c r="E56" s="800"/>
      <c r="F56" s="800"/>
      <c r="G56" s="800"/>
      <c r="H56" s="800"/>
      <c r="I56" s="800"/>
      <c r="J56" s="800"/>
      <c r="K56" s="804">
        <v>3</v>
      </c>
      <c r="L56" s="782">
        <f>IF(O56=TRUE,3,0)</f>
        <v>0</v>
      </c>
      <c r="M56" s="773"/>
      <c r="N56" s="649"/>
      <c r="O56" s="682" t="b">
        <v>0</v>
      </c>
    </row>
    <row r="57" spans="1:17" x14ac:dyDescent="0.25">
      <c r="A57" s="666"/>
      <c r="B57" s="799"/>
      <c r="C57" s="800"/>
      <c r="D57" s="782" t="s">
        <v>1073</v>
      </c>
      <c r="E57" s="782"/>
      <c r="F57" s="782"/>
      <c r="G57" s="870"/>
      <c r="H57" s="870"/>
      <c r="I57" s="870"/>
      <c r="J57" s="870"/>
      <c r="K57" s="804"/>
      <c r="L57" s="800"/>
      <c r="M57" s="773"/>
      <c r="N57" s="649"/>
      <c r="O57" s="682"/>
    </row>
    <row r="58" spans="1:17" ht="23.25" customHeight="1" x14ac:dyDescent="0.25">
      <c r="A58" s="666"/>
      <c r="B58" s="782"/>
      <c r="C58" s="874" t="s">
        <v>1119</v>
      </c>
      <c r="D58" s="874"/>
      <c r="E58" s="874"/>
      <c r="F58" s="874"/>
      <c r="G58" s="874"/>
      <c r="H58" s="874"/>
      <c r="I58" s="874"/>
      <c r="J58" s="874"/>
      <c r="K58" s="804"/>
      <c r="L58" s="806"/>
      <c r="M58" s="773"/>
      <c r="N58" s="649"/>
      <c r="O58" s="682"/>
      <c r="Q58" t="s">
        <v>45</v>
      </c>
    </row>
    <row r="59" spans="1:17" s="744" customFormat="1" ht="15.75" thickBot="1" x14ac:dyDescent="0.3">
      <c r="A59" s="736"/>
      <c r="B59" s="737"/>
      <c r="C59" s="738"/>
      <c r="D59" s="739" t="s">
        <v>1075</v>
      </c>
      <c r="E59" s="739"/>
      <c r="F59" s="875"/>
      <c r="G59" s="875"/>
      <c r="H59" s="875"/>
      <c r="I59" s="875"/>
      <c r="J59" s="875"/>
      <c r="K59" s="740"/>
      <c r="L59" s="738"/>
      <c r="M59" s="741"/>
      <c r="N59" s="742"/>
      <c r="O59" s="743"/>
    </row>
    <row r="60" spans="1:17" s="754" customFormat="1" ht="17.100000000000001" customHeight="1" x14ac:dyDescent="0.25">
      <c r="A60" s="745">
        <v>8</v>
      </c>
      <c r="B60" s="746" t="s">
        <v>1107</v>
      </c>
      <c r="C60" s="747"/>
      <c r="D60" s="748"/>
      <c r="E60" s="748"/>
      <c r="F60" s="749"/>
      <c r="G60" s="749"/>
      <c r="H60" s="749"/>
      <c r="I60" s="749"/>
      <c r="J60" s="749"/>
      <c r="K60" s="750">
        <v>15</v>
      </c>
      <c r="L60" s="750">
        <f>IF(COUNTIF(L62:L68,"&gt;0")&gt;1,"Error",O60)</f>
        <v>0</v>
      </c>
      <c r="M60" s="751"/>
      <c r="N60" s="752"/>
      <c r="O60" s="753">
        <f>L62+L63+L64+L65+L66+L67+L68</f>
        <v>0</v>
      </c>
    </row>
    <row r="61" spans="1:17" s="667" customFormat="1" ht="12" x14ac:dyDescent="0.2">
      <c r="A61" s="668"/>
      <c r="B61" s="795"/>
      <c r="C61" s="796" t="s">
        <v>1256</v>
      </c>
      <c r="D61" s="796"/>
      <c r="E61" s="796"/>
      <c r="F61" s="797"/>
      <c r="G61" s="797"/>
      <c r="H61" s="797"/>
      <c r="I61" s="798"/>
      <c r="J61" s="798"/>
      <c r="K61" s="790"/>
      <c r="L61" s="782"/>
      <c r="M61" s="782"/>
      <c r="N61" s="655"/>
      <c r="O61" s="684"/>
    </row>
    <row r="62" spans="1:17" x14ac:dyDescent="0.25">
      <c r="A62" s="666"/>
      <c r="B62" s="799"/>
      <c r="C62" s="795" t="s">
        <v>1289</v>
      </c>
      <c r="D62" s="795"/>
      <c r="E62" s="782"/>
      <c r="F62" s="798"/>
      <c r="G62" s="798"/>
      <c r="H62" s="798"/>
      <c r="I62" s="798"/>
      <c r="J62" s="798"/>
      <c r="K62" s="790">
        <v>15</v>
      </c>
      <c r="L62" s="782">
        <f>IF(O62=TRUE,15,0)</f>
        <v>0</v>
      </c>
      <c r="M62" s="773"/>
      <c r="N62" s="649"/>
      <c r="O62" s="682" t="b">
        <v>0</v>
      </c>
    </row>
    <row r="63" spans="1:17" x14ac:dyDescent="0.25">
      <c r="A63" s="666"/>
      <c r="B63" s="799"/>
      <c r="C63" s="851" t="s">
        <v>1272</v>
      </c>
      <c r="D63" s="851"/>
      <c r="E63" s="782"/>
      <c r="F63" s="798"/>
      <c r="G63" s="798"/>
      <c r="H63" s="798"/>
      <c r="I63" s="798"/>
      <c r="J63" s="798"/>
      <c r="K63" s="790">
        <v>12</v>
      </c>
      <c r="L63" s="782">
        <f>IF(O63=TRUE,12,0)</f>
        <v>0</v>
      </c>
      <c r="M63" s="773"/>
      <c r="N63" s="649"/>
      <c r="O63" s="682" t="b">
        <v>0</v>
      </c>
    </row>
    <row r="64" spans="1:17" ht="15" customHeight="1" x14ac:dyDescent="0.25">
      <c r="A64" s="666"/>
      <c r="B64" s="799"/>
      <c r="C64" s="795" t="s">
        <v>1273</v>
      </c>
      <c r="D64" s="795"/>
      <c r="E64" s="782"/>
      <c r="F64" s="798"/>
      <c r="G64" s="798"/>
      <c r="H64" s="798"/>
      <c r="I64" s="798"/>
      <c r="J64" s="798"/>
      <c r="K64" s="790">
        <v>9</v>
      </c>
      <c r="L64" s="782">
        <f>IF(O64=TRUE,9,0)</f>
        <v>0</v>
      </c>
      <c r="M64" s="773"/>
      <c r="N64" s="649"/>
      <c r="O64" s="682" t="b">
        <v>0</v>
      </c>
    </row>
    <row r="65" spans="1:26" x14ac:dyDescent="0.25">
      <c r="A65" s="656"/>
      <c r="B65" s="799"/>
      <c r="C65" s="851" t="s">
        <v>1277</v>
      </c>
      <c r="D65" s="851"/>
      <c r="E65" s="782"/>
      <c r="F65" s="782"/>
      <c r="G65" s="782"/>
      <c r="H65" s="782"/>
      <c r="I65" s="782"/>
      <c r="J65" s="782"/>
      <c r="K65" s="790">
        <v>7</v>
      </c>
      <c r="L65" s="782">
        <f>IF(O65=TRUE,7,0)</f>
        <v>0</v>
      </c>
      <c r="M65" s="773"/>
      <c r="N65" s="649"/>
      <c r="O65" s="682" t="b">
        <v>0</v>
      </c>
    </row>
    <row r="66" spans="1:26" x14ac:dyDescent="0.25">
      <c r="A66" s="666"/>
      <c r="B66" s="799"/>
      <c r="C66" s="851" t="s">
        <v>1290</v>
      </c>
      <c r="D66" s="851"/>
      <c r="E66" s="782"/>
      <c r="F66" s="782"/>
      <c r="G66" s="782"/>
      <c r="H66" s="800"/>
      <c r="I66" s="800"/>
      <c r="J66" s="800"/>
      <c r="K66" s="790">
        <v>5</v>
      </c>
      <c r="L66" s="782">
        <f>IF(O66=TRUE,5,0)</f>
        <v>0</v>
      </c>
      <c r="M66" s="773"/>
      <c r="N66" s="649"/>
      <c r="O66" s="682" t="b">
        <v>0</v>
      </c>
    </row>
    <row r="67" spans="1:26" x14ac:dyDescent="0.25">
      <c r="A67" s="656"/>
      <c r="B67" s="799"/>
      <c r="C67" s="851" t="s">
        <v>1291</v>
      </c>
      <c r="D67" s="851"/>
      <c r="E67" s="782"/>
      <c r="F67" s="782"/>
      <c r="G67" s="782"/>
      <c r="H67" s="800"/>
      <c r="I67" s="800"/>
      <c r="J67" s="800"/>
      <c r="K67" s="790">
        <v>2</v>
      </c>
      <c r="L67" s="782">
        <f>IF(O67=TRUE,2,0)</f>
        <v>0</v>
      </c>
      <c r="M67" s="773"/>
      <c r="N67" s="649"/>
      <c r="O67" s="682" t="b">
        <v>0</v>
      </c>
    </row>
    <row r="68" spans="1:26" x14ac:dyDescent="0.25">
      <c r="A68" s="666"/>
      <c r="B68" s="799"/>
      <c r="C68" s="851" t="s">
        <v>1292</v>
      </c>
      <c r="D68" s="851"/>
      <c r="E68" s="782"/>
      <c r="F68" s="782"/>
      <c r="G68" s="782"/>
      <c r="H68" s="800"/>
      <c r="I68" s="800"/>
      <c r="J68" s="800"/>
      <c r="K68" s="790">
        <v>0</v>
      </c>
      <c r="L68" s="782">
        <f>IF(O68=TRUE,0,0)</f>
        <v>0</v>
      </c>
      <c r="M68" s="773"/>
      <c r="N68" s="649"/>
      <c r="O68" s="682" t="b">
        <v>0</v>
      </c>
    </row>
    <row r="69" spans="1:26" ht="17.100000000000001" customHeight="1" x14ac:dyDescent="0.25">
      <c r="A69" s="664">
        <v>9</v>
      </c>
      <c r="B69" s="776" t="s">
        <v>884</v>
      </c>
      <c r="C69" s="776"/>
      <c r="D69" s="776"/>
      <c r="E69" s="776"/>
      <c r="F69" s="776"/>
      <c r="G69" s="776"/>
      <c r="H69" s="776"/>
      <c r="I69" s="776"/>
      <c r="J69" s="776"/>
      <c r="K69" s="776">
        <v>7</v>
      </c>
      <c r="L69" s="776">
        <f>IF(L70=7,7,0)</f>
        <v>0</v>
      </c>
      <c r="M69" s="776"/>
      <c r="N69" s="670"/>
      <c r="O69" s="682"/>
    </row>
    <row r="70" spans="1:26" ht="42" customHeight="1" x14ac:dyDescent="0.25">
      <c r="A70" s="657"/>
      <c r="B70" s="800"/>
      <c r="C70" s="876" t="s">
        <v>1117</v>
      </c>
      <c r="D70" s="876"/>
      <c r="E70" s="876"/>
      <c r="F70" s="876"/>
      <c r="G70" s="876"/>
      <c r="H70" s="876"/>
      <c r="I70" s="876"/>
      <c r="J70" s="876"/>
      <c r="K70" s="800">
        <v>7</v>
      </c>
      <c r="L70" s="782">
        <f>IF(O70=TRUE,7,0)</f>
        <v>0</v>
      </c>
      <c r="M70" s="773"/>
      <c r="N70" s="649"/>
      <c r="O70" s="682" t="b">
        <v>0</v>
      </c>
    </row>
    <row r="71" spans="1:26" ht="17.100000000000001" customHeight="1" x14ac:dyDescent="0.25">
      <c r="A71" s="664">
        <v>10</v>
      </c>
      <c r="B71" s="776" t="s">
        <v>1341</v>
      </c>
      <c r="C71" s="776"/>
      <c r="D71" s="776"/>
      <c r="E71" s="776"/>
      <c r="F71" s="776"/>
      <c r="G71" s="776"/>
      <c r="H71" s="776"/>
      <c r="I71" s="776"/>
      <c r="J71" s="776"/>
      <c r="K71" s="776">
        <v>6</v>
      </c>
      <c r="L71" s="776">
        <f>IF(O71&gt;6,6,O71)</f>
        <v>0</v>
      </c>
      <c r="M71" s="776"/>
      <c r="N71" s="670"/>
      <c r="O71" s="682">
        <f>L73+L75+L77</f>
        <v>0</v>
      </c>
    </row>
    <row r="72" spans="1:26" x14ac:dyDescent="0.25">
      <c r="A72" s="661" t="s">
        <v>1035</v>
      </c>
      <c r="B72" s="789" t="s">
        <v>1036</v>
      </c>
      <c r="C72" s="782"/>
      <c r="D72" s="782"/>
      <c r="E72" s="782"/>
      <c r="F72" s="782"/>
      <c r="G72" s="782"/>
      <c r="H72" s="782"/>
      <c r="I72" s="782"/>
      <c r="J72" s="782"/>
      <c r="K72" s="790"/>
      <c r="L72" s="782"/>
      <c r="M72" s="782"/>
      <c r="N72" s="649"/>
      <c r="O72" s="682"/>
      <c r="Z72" t="s">
        <v>45</v>
      </c>
    </row>
    <row r="73" spans="1:26" s="275" customFormat="1" ht="20.100000000000001" customHeight="1" x14ac:dyDescent="0.25">
      <c r="A73" s="663"/>
      <c r="B73" s="792"/>
      <c r="C73" s="801" t="s">
        <v>1076</v>
      </c>
      <c r="D73" s="801"/>
      <c r="E73" s="801"/>
      <c r="F73" s="801"/>
      <c r="G73" s="801"/>
      <c r="H73" s="801"/>
      <c r="I73" s="801"/>
      <c r="J73" s="801"/>
      <c r="K73" s="801">
        <v>6</v>
      </c>
      <c r="L73" s="792">
        <f>IF(O73=TRUE,6,0)</f>
        <v>0</v>
      </c>
      <c r="M73" s="803"/>
      <c r="N73" s="659"/>
      <c r="O73" s="683" t="b">
        <v>0</v>
      </c>
    </row>
    <row r="74" spans="1:26" x14ac:dyDescent="0.25">
      <c r="A74" s="661" t="s">
        <v>1034</v>
      </c>
      <c r="B74" s="789" t="s">
        <v>881</v>
      </c>
      <c r="C74" s="782"/>
      <c r="D74" s="871" t="str">
        <f>IF(O75=TRUE,(IF(O73=TRUE,"ERROR:CANNOT SELECT EXTENDED DURATION AND OWNERSHIP","")),"")</f>
        <v/>
      </c>
      <c r="E74" s="871"/>
      <c r="F74" s="871"/>
      <c r="G74" s="871"/>
      <c r="H74" s="871"/>
      <c r="I74" s="871"/>
      <c r="J74" s="782"/>
      <c r="K74" s="790"/>
      <c r="L74" s="782"/>
      <c r="M74" s="782"/>
      <c r="N74" s="649"/>
      <c r="O74" s="682"/>
      <c r="Z74" t="s">
        <v>45</v>
      </c>
    </row>
    <row r="75" spans="1:26" s="275" customFormat="1" ht="27" customHeight="1" x14ac:dyDescent="0.25">
      <c r="A75" s="663"/>
      <c r="B75" s="792"/>
      <c r="C75" s="868" t="s">
        <v>1118</v>
      </c>
      <c r="D75" s="868"/>
      <c r="E75" s="868"/>
      <c r="F75" s="868"/>
      <c r="G75" s="868"/>
      <c r="H75" s="868"/>
      <c r="I75" s="868"/>
      <c r="J75" s="868"/>
      <c r="K75" s="792">
        <v>6</v>
      </c>
      <c r="L75" s="792">
        <f>IF(O75=TRUE,6,0)</f>
        <v>0</v>
      </c>
      <c r="M75" s="792"/>
      <c r="N75" s="659"/>
      <c r="O75" s="683" t="b">
        <v>0</v>
      </c>
    </row>
    <row r="76" spans="1:26" x14ac:dyDescent="0.25">
      <c r="A76" s="661" t="s">
        <v>1342</v>
      </c>
      <c r="B76" s="789" t="s">
        <v>1344</v>
      </c>
      <c r="C76" s="782"/>
      <c r="D76" s="871" t="str">
        <f>IF(O77=TRUE,(IF(O75=TRUE,"ERROR:CANNOT SELECT MORE THAN ONE","")),"")</f>
        <v/>
      </c>
      <c r="E76" s="871"/>
      <c r="F76" s="871"/>
      <c r="G76" s="871"/>
      <c r="H76" s="871"/>
      <c r="I76" s="871"/>
      <c r="J76" s="782"/>
      <c r="K76" s="790"/>
      <c r="L76" s="782"/>
      <c r="M76" s="782"/>
      <c r="N76" s="649"/>
      <c r="O76" s="682"/>
      <c r="Z76" t="s">
        <v>45</v>
      </c>
    </row>
    <row r="77" spans="1:26" s="275" customFormat="1" ht="27" customHeight="1" x14ac:dyDescent="0.25">
      <c r="A77" s="663"/>
      <c r="B77" s="792"/>
      <c r="C77" s="868" t="s">
        <v>1343</v>
      </c>
      <c r="D77" s="868"/>
      <c r="E77" s="868"/>
      <c r="F77" s="868"/>
      <c r="G77" s="868"/>
      <c r="H77" s="868"/>
      <c r="I77" s="868"/>
      <c r="J77" s="868"/>
      <c r="K77" s="792">
        <v>6</v>
      </c>
      <c r="L77" s="792">
        <f>IF(O77=TRUE,6,0)</f>
        <v>0</v>
      </c>
      <c r="M77" s="792"/>
      <c r="N77" s="659"/>
      <c r="O77" s="683" t="b">
        <v>0</v>
      </c>
    </row>
    <row r="78" spans="1:26" ht="17.100000000000001" customHeight="1" x14ac:dyDescent="0.25">
      <c r="A78" s="652">
        <v>11</v>
      </c>
      <c r="B78" s="776" t="s">
        <v>885</v>
      </c>
      <c r="C78" s="776"/>
      <c r="D78" s="776"/>
      <c r="E78" s="776"/>
      <c r="F78" s="776"/>
      <c r="G78" s="776"/>
      <c r="H78" s="776"/>
      <c r="I78" s="776"/>
      <c r="J78" s="776"/>
      <c r="K78" s="778">
        <v>1</v>
      </c>
      <c r="L78" s="776">
        <f>IF(L79=1,1,0)</f>
        <v>0</v>
      </c>
      <c r="M78" s="776"/>
      <c r="N78" s="670"/>
      <c r="O78" s="682"/>
    </row>
    <row r="79" spans="1:26" s="275" customFormat="1" ht="27" customHeight="1" x14ac:dyDescent="0.25">
      <c r="A79" s="671"/>
      <c r="B79" s="801"/>
      <c r="C79" s="869" t="s">
        <v>1077</v>
      </c>
      <c r="D79" s="869"/>
      <c r="E79" s="869"/>
      <c r="F79" s="869"/>
      <c r="G79" s="869"/>
      <c r="H79" s="869"/>
      <c r="I79" s="869"/>
      <c r="J79" s="869"/>
      <c r="K79" s="801">
        <v>1</v>
      </c>
      <c r="L79" s="792">
        <f>IF(O79=TRUE,1,0)</f>
        <v>0</v>
      </c>
      <c r="M79" s="803"/>
      <c r="N79" s="659"/>
      <c r="O79" s="683" t="b">
        <v>0</v>
      </c>
      <c r="V79" s="275" t="s">
        <v>45</v>
      </c>
      <c r="Z79" s="275" t="s">
        <v>45</v>
      </c>
    </row>
    <row r="80" spans="1:26" s="275" customFormat="1" ht="15" customHeight="1" x14ac:dyDescent="0.25">
      <c r="A80" s="732">
        <v>12</v>
      </c>
      <c r="B80" s="808" t="s">
        <v>1257</v>
      </c>
      <c r="C80" s="809"/>
      <c r="D80" s="809"/>
      <c r="E80" s="809"/>
      <c r="F80" s="809"/>
      <c r="G80" s="809"/>
      <c r="H80" s="809"/>
      <c r="I80" s="809"/>
      <c r="J80" s="809"/>
      <c r="K80" s="808">
        <v>5</v>
      </c>
      <c r="L80" s="808">
        <f>IF(O81&gt;5,5,O81)</f>
        <v>0</v>
      </c>
      <c r="M80" s="810"/>
      <c r="N80" s="733"/>
      <c r="O80" s="683"/>
    </row>
    <row r="81" spans="1:23" s="275" customFormat="1" ht="15" customHeight="1" x14ac:dyDescent="0.25">
      <c r="A81" s="671"/>
      <c r="B81" s="801"/>
      <c r="C81" s="801" t="s">
        <v>1259</v>
      </c>
      <c r="D81" s="807"/>
      <c r="E81" s="807"/>
      <c r="F81" s="807"/>
      <c r="G81" s="807"/>
      <c r="H81" s="807"/>
      <c r="I81" s="807"/>
      <c r="J81" s="807"/>
      <c r="K81" s="801"/>
      <c r="L81" s="792"/>
      <c r="M81" s="803"/>
      <c r="N81" s="659"/>
      <c r="O81" s="683">
        <f>L82+L83+L84+L85+L86+L87</f>
        <v>0</v>
      </c>
    </row>
    <row r="82" spans="1:23" s="275" customFormat="1" ht="27" customHeight="1" x14ac:dyDescent="0.25">
      <c r="A82" s="671"/>
      <c r="B82" s="801"/>
      <c r="C82" s="801" t="s">
        <v>1258</v>
      </c>
      <c r="D82" s="807"/>
      <c r="E82" s="807"/>
      <c r="F82" s="807"/>
      <c r="G82" s="807"/>
      <c r="H82" s="807"/>
      <c r="I82" s="807"/>
      <c r="J82" s="807"/>
      <c r="K82" s="801">
        <v>2</v>
      </c>
      <c r="L82" s="792">
        <f>IF(O82=TRUE,2,0)</f>
        <v>0</v>
      </c>
      <c r="M82" s="803"/>
      <c r="N82" s="659"/>
      <c r="O82" s="683" t="b">
        <v>0</v>
      </c>
    </row>
    <row r="83" spans="1:23" s="275" customFormat="1" ht="27" customHeight="1" x14ac:dyDescent="0.25">
      <c r="A83" s="671"/>
      <c r="B83" s="801"/>
      <c r="C83" s="801" t="s">
        <v>1271</v>
      </c>
      <c r="D83" s="807"/>
      <c r="E83" s="807"/>
      <c r="F83" s="807"/>
      <c r="G83" s="807"/>
      <c r="H83" s="807"/>
      <c r="I83" s="807"/>
      <c r="J83" s="807"/>
      <c r="K83" s="801">
        <v>2</v>
      </c>
      <c r="L83" s="792">
        <f>IF(O83=TRUE,2,0)</f>
        <v>0</v>
      </c>
      <c r="M83" s="803"/>
      <c r="N83" s="659"/>
      <c r="O83" s="683" t="b">
        <v>0</v>
      </c>
    </row>
    <row r="84" spans="1:23" s="275" customFormat="1" ht="27" customHeight="1" x14ac:dyDescent="0.25">
      <c r="A84" s="671"/>
      <c r="B84" s="801"/>
      <c r="C84" s="801" t="s">
        <v>1260</v>
      </c>
      <c r="D84" s="807"/>
      <c r="E84" s="807"/>
      <c r="F84" s="807"/>
      <c r="G84" s="807"/>
      <c r="H84" s="807"/>
      <c r="I84" s="807"/>
      <c r="J84" s="807"/>
      <c r="K84" s="801">
        <v>1</v>
      </c>
      <c r="L84" s="792">
        <f t="shared" ref="L84:L87" si="0">IF(O84=TRUE,1,0)</f>
        <v>0</v>
      </c>
      <c r="M84" s="803"/>
      <c r="N84" s="659"/>
      <c r="O84" s="683" t="b">
        <v>0</v>
      </c>
    </row>
    <row r="85" spans="1:23" s="275" customFormat="1" ht="27" customHeight="1" x14ac:dyDescent="0.25">
      <c r="A85" s="671"/>
      <c r="B85" s="801"/>
      <c r="C85" s="801" t="s">
        <v>1293</v>
      </c>
      <c r="D85" s="807"/>
      <c r="E85" s="807"/>
      <c r="F85" s="807"/>
      <c r="G85" s="807"/>
      <c r="H85" s="807"/>
      <c r="I85" s="807"/>
      <c r="J85" s="807"/>
      <c r="K85" s="801">
        <v>1</v>
      </c>
      <c r="L85" s="792">
        <f t="shared" si="0"/>
        <v>0</v>
      </c>
      <c r="M85" s="803"/>
      <c r="N85" s="659"/>
      <c r="O85" s="683" t="b">
        <v>0</v>
      </c>
    </row>
    <row r="86" spans="1:23" s="275" customFormat="1" ht="27" customHeight="1" x14ac:dyDescent="0.25">
      <c r="A86" s="671"/>
      <c r="B86" s="801"/>
      <c r="C86" s="801" t="s">
        <v>1262</v>
      </c>
      <c r="D86" s="807"/>
      <c r="E86" s="807"/>
      <c r="F86" s="807"/>
      <c r="G86" s="807"/>
      <c r="H86" s="807"/>
      <c r="I86" s="807"/>
      <c r="J86" s="807"/>
      <c r="K86" s="801">
        <v>1</v>
      </c>
      <c r="L86" s="792">
        <f t="shared" si="0"/>
        <v>0</v>
      </c>
      <c r="M86" s="803"/>
      <c r="N86" s="659"/>
      <c r="O86" s="683" t="b">
        <v>0</v>
      </c>
    </row>
    <row r="87" spans="1:23" s="275" customFormat="1" ht="27" customHeight="1" x14ac:dyDescent="0.25">
      <c r="A87" s="671"/>
      <c r="B87" s="801"/>
      <c r="C87" s="801" t="s">
        <v>1261</v>
      </c>
      <c r="D87" s="807"/>
      <c r="E87" s="807"/>
      <c r="F87" s="807"/>
      <c r="G87" s="807"/>
      <c r="H87" s="807"/>
      <c r="I87" s="807"/>
      <c r="J87" s="807"/>
      <c r="K87" s="801">
        <v>1</v>
      </c>
      <c r="L87" s="792">
        <f t="shared" si="0"/>
        <v>0</v>
      </c>
      <c r="M87" s="803"/>
      <c r="N87" s="659"/>
      <c r="O87" s="683" t="b">
        <v>0</v>
      </c>
    </row>
    <row r="88" spans="1:23" s="275" customFormat="1" ht="13.5" customHeight="1" x14ac:dyDescent="0.25">
      <c r="A88" s="732">
        <v>13</v>
      </c>
      <c r="B88" s="808" t="s">
        <v>1274</v>
      </c>
      <c r="C88" s="811"/>
      <c r="D88" s="809"/>
      <c r="E88" s="809"/>
      <c r="F88" s="809"/>
      <c r="G88" s="809"/>
      <c r="H88" s="809"/>
      <c r="I88" s="809"/>
      <c r="J88" s="809"/>
      <c r="K88" s="808">
        <v>3</v>
      </c>
      <c r="L88" s="808">
        <f>IF(L89=3,3,0)</f>
        <v>0</v>
      </c>
      <c r="M88" s="810"/>
      <c r="N88" s="733"/>
      <c r="O88" s="683"/>
    </row>
    <row r="89" spans="1:23" s="683" customFormat="1" ht="23.25" customHeight="1" x14ac:dyDescent="0.25">
      <c r="A89" s="671"/>
      <c r="B89" s="801"/>
      <c r="C89" s="801" t="s">
        <v>1339</v>
      </c>
      <c r="D89" s="807"/>
      <c r="E89" s="807"/>
      <c r="F89" s="807"/>
      <c r="G89" s="807"/>
      <c r="H89" s="807"/>
      <c r="I89" s="812"/>
      <c r="J89" s="812"/>
      <c r="K89" s="813">
        <v>3</v>
      </c>
      <c r="L89" s="814">
        <f>IF(O89=TRUE,3,0)</f>
        <v>0</v>
      </c>
      <c r="M89" s="815"/>
      <c r="N89" s="816"/>
      <c r="O89" s="683" t="b">
        <v>0</v>
      </c>
    </row>
    <row r="90" spans="1:23" x14ac:dyDescent="0.25">
      <c r="A90" s="692"/>
      <c r="B90" s="873" t="s">
        <v>1078</v>
      </c>
      <c r="C90" s="873"/>
      <c r="D90" s="873"/>
      <c r="E90" s="873"/>
      <c r="F90" s="873"/>
      <c r="G90" s="873"/>
      <c r="H90" s="873"/>
      <c r="I90" s="873"/>
      <c r="J90" s="873"/>
      <c r="K90" s="873"/>
      <c r="L90" s="817" t="s">
        <v>45</v>
      </c>
      <c r="M90" s="779"/>
      <c r="N90" s="653"/>
      <c r="O90" s="682"/>
      <c r="W90" t="s">
        <v>45</v>
      </c>
    </row>
    <row r="91" spans="1:23" x14ac:dyDescent="0.25">
      <c r="A91" s="672">
        <v>14</v>
      </c>
      <c r="B91" s="817" t="s">
        <v>1079</v>
      </c>
      <c r="C91" s="817"/>
      <c r="D91" s="817"/>
      <c r="E91" s="817"/>
      <c r="F91" s="817"/>
      <c r="G91" s="817"/>
      <c r="H91" s="817"/>
      <c r="I91" s="817"/>
      <c r="J91" s="817"/>
      <c r="K91" s="818">
        <v>-25</v>
      </c>
      <c r="L91" s="817"/>
      <c r="M91" s="779"/>
      <c r="N91" s="653"/>
      <c r="O91" s="682"/>
    </row>
    <row r="92" spans="1:23" x14ac:dyDescent="0.25">
      <c r="A92" s="673">
        <v>15</v>
      </c>
      <c r="B92" s="817" t="s">
        <v>1080</v>
      </c>
      <c r="C92" s="817"/>
      <c r="D92" s="817"/>
      <c r="E92" s="817"/>
      <c r="F92" s="817"/>
      <c r="G92" s="817"/>
      <c r="H92" s="817"/>
      <c r="I92" s="817"/>
      <c r="J92" s="817"/>
      <c r="K92" s="788">
        <v>-20</v>
      </c>
      <c r="L92" s="817" t="s">
        <v>45</v>
      </c>
      <c r="M92" s="779"/>
      <c r="N92" s="653"/>
      <c r="O92" s="682"/>
    </row>
    <row r="93" spans="1:23" ht="28.5" customHeight="1" x14ac:dyDescent="0.25">
      <c r="A93" s="674"/>
      <c r="B93" s="1"/>
      <c r="C93" s="1"/>
      <c r="D93" s="1"/>
      <c r="E93" s="1"/>
      <c r="F93" s="1"/>
      <c r="G93" s="1"/>
      <c r="H93" s="1"/>
      <c r="I93" s="1"/>
      <c r="J93" s="1"/>
      <c r="K93" s="819" t="s">
        <v>875</v>
      </c>
      <c r="L93" s="819" t="s">
        <v>876</v>
      </c>
      <c r="M93" s="819" t="s">
        <v>1081</v>
      </c>
      <c r="N93" s="675" t="s">
        <v>1068</v>
      </c>
      <c r="O93" s="682"/>
    </row>
    <row r="94" spans="1:23" s="7" customFormat="1" ht="18.75" x14ac:dyDescent="0.3">
      <c r="A94" s="674"/>
      <c r="B94" s="1"/>
      <c r="C94" s="1"/>
      <c r="D94" s="1"/>
      <c r="E94" s="1"/>
      <c r="F94" s="1"/>
      <c r="G94" s="49" t="s">
        <v>114</v>
      </c>
      <c r="H94" s="50"/>
      <c r="I94" s="50"/>
      <c r="J94" s="50"/>
      <c r="K94" s="769">
        <f>K8+K11+K25+K30+K32+K36+K60+K69+K71+K78+K80+K88</f>
        <v>99</v>
      </c>
      <c r="L94" s="820">
        <f>L8+L11+L18+L25+L30+L32+L36+L60+L69+L71+L78+L80+L88</f>
        <v>0</v>
      </c>
      <c r="M94" s="49">
        <f>SUM(M92,M91,M88,M80,M78,M71,M69,M60,M36,M32,M30,M25,M18,M11,M8)</f>
        <v>0</v>
      </c>
      <c r="N94" s="676">
        <f>SUM(N92,N91,N88,N80,N78,N71,N69,N60,N36,N32,N30,N25,N18,N11,N8)</f>
        <v>0</v>
      </c>
      <c r="O94" s="685"/>
    </row>
    <row r="95" spans="1:23" x14ac:dyDescent="0.25">
      <c r="A95" s="677" t="s">
        <v>1038</v>
      </c>
      <c r="B95" s="1"/>
      <c r="C95" s="1"/>
      <c r="D95" s="1"/>
      <c r="E95" s="1"/>
      <c r="F95" s="1"/>
      <c r="G95" s="150"/>
      <c r="H95" s="1"/>
      <c r="I95" s="1"/>
      <c r="J95" s="1"/>
      <c r="K95" s="200"/>
      <c r="L95" s="1"/>
      <c r="N95" s="678"/>
      <c r="O95" s="682"/>
    </row>
    <row r="96" spans="1:23" x14ac:dyDescent="0.25">
      <c r="A96" s="677" t="s">
        <v>1037</v>
      </c>
      <c r="B96" s="821"/>
      <c r="C96" s="821"/>
      <c r="D96" s="821"/>
      <c r="E96" s="821"/>
      <c r="F96" s="821"/>
      <c r="G96" s="821"/>
      <c r="H96" s="821"/>
      <c r="I96" s="821"/>
      <c r="J96" s="1"/>
      <c r="K96" s="1"/>
      <c r="L96" s="1"/>
      <c r="N96" s="678"/>
      <c r="O96" s="682"/>
    </row>
    <row r="97" spans="1:15" x14ac:dyDescent="0.25">
      <c r="A97" s="693"/>
      <c r="B97" s="821"/>
      <c r="C97" s="821"/>
      <c r="D97" s="821"/>
      <c r="E97" s="821"/>
      <c r="F97" s="821"/>
      <c r="G97" s="821"/>
      <c r="H97" s="821"/>
      <c r="I97" s="821"/>
      <c r="J97" s="1"/>
      <c r="K97" s="1"/>
      <c r="L97" s="1"/>
      <c r="N97" s="678"/>
      <c r="O97" s="682"/>
    </row>
    <row r="98" spans="1:15" ht="15.75" thickBot="1" x14ac:dyDescent="0.3">
      <c r="A98" s="680"/>
      <c r="B98" s="679"/>
      <c r="C98" s="679"/>
      <c r="D98" s="679"/>
      <c r="E98" s="679"/>
      <c r="F98" s="679"/>
      <c r="G98" s="679"/>
      <c r="H98" s="679"/>
      <c r="I98" s="679"/>
      <c r="J98" s="679" t="s">
        <v>45</v>
      </c>
      <c r="K98" s="679"/>
      <c r="L98" s="679"/>
      <c r="M98" s="679"/>
      <c r="N98" s="681"/>
      <c r="O98" s="682"/>
    </row>
    <row r="99" spans="1:15" x14ac:dyDescent="0.25">
      <c r="A99" s="1"/>
      <c r="B99" s="1"/>
      <c r="C99" s="1"/>
      <c r="D99" s="1"/>
      <c r="E99" s="1"/>
      <c r="F99" s="1"/>
      <c r="G99" s="1"/>
      <c r="H99" s="1"/>
      <c r="I99" s="1"/>
      <c r="J99" s="1"/>
      <c r="K99" s="1"/>
      <c r="L99" s="1"/>
      <c r="O99" s="682"/>
    </row>
    <row r="100" spans="1:15" x14ac:dyDescent="0.25">
      <c r="A100" s="1"/>
      <c r="B100" s="1"/>
      <c r="C100" s="1"/>
      <c r="D100" s="1"/>
      <c r="E100" s="1"/>
      <c r="F100" s="1"/>
      <c r="G100" s="1"/>
      <c r="H100" s="1"/>
      <c r="I100" s="1"/>
      <c r="J100" s="1"/>
      <c r="K100" s="1"/>
      <c r="L100" s="1"/>
      <c r="O100" s="682"/>
    </row>
    <row r="101" spans="1:15" x14ac:dyDescent="0.25">
      <c r="A101" s="1"/>
      <c r="B101" s="1"/>
      <c r="C101" s="1"/>
      <c r="D101" s="1"/>
      <c r="E101" s="1"/>
      <c r="F101" s="1"/>
      <c r="G101" s="1"/>
      <c r="H101" s="1"/>
      <c r="I101" s="1"/>
      <c r="J101" s="1"/>
      <c r="K101" s="1"/>
      <c r="L101" s="1"/>
      <c r="O101" s="682"/>
    </row>
  </sheetData>
  <sheetProtection algorithmName="SHA-512" hashValue="ucew/J0oK6JsW8vYtI8aiBw2n0ctAPT0vm3ppy7W6MsjbN6oPCmKJuJAscLx16esciwJ2KpZzz5J2Y+JM3b03Q==" saltValue="O61uDkd4RW9DCWq+HzZm3w==" spinCount="100000" sheet="1" selectLockedCells="1"/>
  <mergeCells count="40">
    <mergeCell ref="B90:K90"/>
    <mergeCell ref="G49:J49"/>
    <mergeCell ref="G51:J51"/>
    <mergeCell ref="G53:J53"/>
    <mergeCell ref="G55:J55"/>
    <mergeCell ref="C58:J58"/>
    <mergeCell ref="F59:J59"/>
    <mergeCell ref="C63:D63"/>
    <mergeCell ref="C65:D65"/>
    <mergeCell ref="C66:D66"/>
    <mergeCell ref="C67:D67"/>
    <mergeCell ref="C68:D68"/>
    <mergeCell ref="G57:J57"/>
    <mergeCell ref="C70:J70"/>
    <mergeCell ref="D74:I74"/>
    <mergeCell ref="C23:D23"/>
    <mergeCell ref="C24:D24"/>
    <mergeCell ref="C28:D28"/>
    <mergeCell ref="C75:J75"/>
    <mergeCell ref="C79:J79"/>
    <mergeCell ref="G47:J47"/>
    <mergeCell ref="G41:J41"/>
    <mergeCell ref="G43:J43"/>
    <mergeCell ref="G45:J45"/>
    <mergeCell ref="D76:I76"/>
    <mergeCell ref="C77:J77"/>
    <mergeCell ref="C31:J31"/>
    <mergeCell ref="C38:J38"/>
    <mergeCell ref="G39:J39"/>
    <mergeCell ref="A2:M2"/>
    <mergeCell ref="A3:M3"/>
    <mergeCell ref="A4:M4"/>
    <mergeCell ref="A5:C5"/>
    <mergeCell ref="E5:L5"/>
    <mergeCell ref="C21:D21"/>
    <mergeCell ref="A7:I7"/>
    <mergeCell ref="D14:H14"/>
    <mergeCell ref="C15:J15"/>
    <mergeCell ref="D16:H16"/>
    <mergeCell ref="C17:J17"/>
  </mergeCells>
  <dataValidations count="1">
    <dataValidation type="list" allowBlank="1" showInputMessage="1" showErrorMessage="1" sqref="L58" xr:uid="{46A37C89-2A41-4C26-A9F8-C4696F5BEF59}">
      <formula1>"-2,-3"</formula1>
    </dataValidation>
  </dataValidations>
  <pageMargins left="0.7" right="0.4" top="0.5" bottom="0.5" header="0.3" footer="0.3"/>
  <pageSetup scale="10" fitToHeight="0" orientation="portrait" r:id="rId1"/>
  <headerFooter>
    <oddFooter>&amp;CPage &amp;P</oddFooter>
  </headerFooter>
  <rowBreaks count="1" manualBreakCount="1">
    <brk id="5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sizeWithCells="1">
                  <from>
                    <xdr:col>1</xdr:col>
                    <xdr:colOff>123825</xdr:colOff>
                    <xdr:row>16</xdr:row>
                    <xdr:rowOff>104775</xdr:rowOff>
                  </from>
                  <to>
                    <xdr:col>1</xdr:col>
                    <xdr:colOff>314325</xdr:colOff>
                    <xdr:row>16</xdr:row>
                    <xdr:rowOff>238125</xdr:rowOff>
                  </to>
                </anchor>
              </controlPr>
            </control>
          </mc:Choice>
        </mc:AlternateContent>
        <mc:AlternateContent xmlns:mc="http://schemas.openxmlformats.org/markup-compatibility/2006">
          <mc:Choice Requires="x14">
            <control shapeId="6148" r:id="rId5" name="Check Box 4">
              <controlPr locked="0" defaultSize="0" autoFill="0" autoLine="0" autoPict="0">
                <anchor moveWithCells="1" sizeWithCells="1">
                  <from>
                    <xdr:col>1</xdr:col>
                    <xdr:colOff>114300</xdr:colOff>
                    <xdr:row>30</xdr:row>
                    <xdr:rowOff>104775</xdr:rowOff>
                  </from>
                  <to>
                    <xdr:col>1</xdr:col>
                    <xdr:colOff>276225</xdr:colOff>
                    <xdr:row>30</xdr:row>
                    <xdr:rowOff>219075</xdr:rowOff>
                  </to>
                </anchor>
              </controlPr>
            </control>
          </mc:Choice>
        </mc:AlternateContent>
        <mc:AlternateContent xmlns:mc="http://schemas.openxmlformats.org/markup-compatibility/2006">
          <mc:Choice Requires="x14">
            <control shapeId="6150" r:id="rId6" name="Check Box 6">
              <controlPr locked="0" defaultSize="0" autoFill="0" autoLine="0" autoPict="0">
                <anchor moveWithCells="1" sizeWithCells="1">
                  <from>
                    <xdr:col>1</xdr:col>
                    <xdr:colOff>123825</xdr:colOff>
                    <xdr:row>12</xdr:row>
                    <xdr:rowOff>76200</xdr:rowOff>
                  </from>
                  <to>
                    <xdr:col>1</xdr:col>
                    <xdr:colOff>285750</xdr:colOff>
                    <xdr:row>12</xdr:row>
                    <xdr:rowOff>190500</xdr:rowOff>
                  </to>
                </anchor>
              </controlPr>
            </control>
          </mc:Choice>
        </mc:AlternateContent>
        <mc:AlternateContent xmlns:mc="http://schemas.openxmlformats.org/markup-compatibility/2006">
          <mc:Choice Requires="x14">
            <control shapeId="6152" r:id="rId7" name="Check Box 8">
              <controlPr locked="0" defaultSize="0" autoFill="0" autoLine="0" autoPict="0">
                <anchor moveWithCells="1" sizeWithCells="1">
                  <from>
                    <xdr:col>1</xdr:col>
                    <xdr:colOff>123825</xdr:colOff>
                    <xdr:row>14</xdr:row>
                    <xdr:rowOff>104775</xdr:rowOff>
                  </from>
                  <to>
                    <xdr:col>1</xdr:col>
                    <xdr:colOff>285750</xdr:colOff>
                    <xdr:row>14</xdr:row>
                    <xdr:rowOff>219075</xdr:rowOff>
                  </to>
                </anchor>
              </controlPr>
            </control>
          </mc:Choice>
        </mc:AlternateContent>
        <mc:AlternateContent xmlns:mc="http://schemas.openxmlformats.org/markup-compatibility/2006">
          <mc:Choice Requires="x14">
            <control shapeId="6154" r:id="rId8" name="Check Box 10">
              <controlPr locked="0" defaultSize="0" autoFill="0" autoLine="0" autoPict="0">
                <anchor moveWithCells="1" sizeWithCells="1">
                  <from>
                    <xdr:col>1</xdr:col>
                    <xdr:colOff>66675</xdr:colOff>
                    <xdr:row>37</xdr:row>
                    <xdr:rowOff>66675</xdr:rowOff>
                  </from>
                  <to>
                    <xdr:col>1</xdr:col>
                    <xdr:colOff>295275</xdr:colOff>
                    <xdr:row>38</xdr:row>
                    <xdr:rowOff>9525</xdr:rowOff>
                  </to>
                </anchor>
              </controlPr>
            </control>
          </mc:Choice>
        </mc:AlternateContent>
        <mc:AlternateContent xmlns:mc="http://schemas.openxmlformats.org/markup-compatibility/2006">
          <mc:Choice Requires="x14">
            <control shapeId="6155" r:id="rId9" name="Check Box 11">
              <controlPr locked="0" defaultSize="0" autoFill="0" autoLine="0" autoPict="0">
                <anchor moveWithCells="1" sizeWithCells="1">
                  <from>
                    <xdr:col>1</xdr:col>
                    <xdr:colOff>66675</xdr:colOff>
                    <xdr:row>39</xdr:row>
                    <xdr:rowOff>85725</xdr:rowOff>
                  </from>
                  <to>
                    <xdr:col>1</xdr:col>
                    <xdr:colOff>266700</xdr:colOff>
                    <xdr:row>40</xdr:row>
                    <xdr:rowOff>28575</xdr:rowOff>
                  </to>
                </anchor>
              </controlPr>
            </control>
          </mc:Choice>
        </mc:AlternateContent>
        <mc:AlternateContent xmlns:mc="http://schemas.openxmlformats.org/markup-compatibility/2006">
          <mc:Choice Requires="x14">
            <control shapeId="6156" r:id="rId10" name="Check Box 12">
              <controlPr locked="0" defaultSize="0" autoFill="0" autoLine="0" autoPict="0">
                <anchor moveWithCells="1" sizeWithCells="1">
                  <from>
                    <xdr:col>1</xdr:col>
                    <xdr:colOff>66675</xdr:colOff>
                    <xdr:row>41</xdr:row>
                    <xdr:rowOff>57150</xdr:rowOff>
                  </from>
                  <to>
                    <xdr:col>1</xdr:col>
                    <xdr:colOff>228600</xdr:colOff>
                    <xdr:row>41</xdr:row>
                    <xdr:rowOff>171450</xdr:rowOff>
                  </to>
                </anchor>
              </controlPr>
            </control>
          </mc:Choice>
        </mc:AlternateContent>
        <mc:AlternateContent xmlns:mc="http://schemas.openxmlformats.org/markup-compatibility/2006">
          <mc:Choice Requires="x14">
            <control shapeId="6157" r:id="rId11" name="Check Box 13">
              <controlPr locked="0" defaultSize="0" autoFill="0" autoLine="0" autoPict="0">
                <anchor moveWithCells="1" sizeWithCells="1">
                  <from>
                    <xdr:col>1</xdr:col>
                    <xdr:colOff>66675</xdr:colOff>
                    <xdr:row>43</xdr:row>
                    <xdr:rowOff>66675</xdr:rowOff>
                  </from>
                  <to>
                    <xdr:col>1</xdr:col>
                    <xdr:colOff>238125</xdr:colOff>
                    <xdr:row>44</xdr:row>
                    <xdr:rowOff>19050</xdr:rowOff>
                  </to>
                </anchor>
              </controlPr>
            </control>
          </mc:Choice>
        </mc:AlternateContent>
        <mc:AlternateContent xmlns:mc="http://schemas.openxmlformats.org/markup-compatibility/2006">
          <mc:Choice Requires="x14">
            <control shapeId="6158" r:id="rId12" name="Check Box 14">
              <controlPr locked="0" defaultSize="0" autoFill="0" autoLine="0" autoPict="0">
                <anchor moveWithCells="1" sizeWithCells="1">
                  <from>
                    <xdr:col>1</xdr:col>
                    <xdr:colOff>66675</xdr:colOff>
                    <xdr:row>45</xdr:row>
                    <xdr:rowOff>66675</xdr:rowOff>
                  </from>
                  <to>
                    <xdr:col>1</xdr:col>
                    <xdr:colOff>276225</xdr:colOff>
                    <xdr:row>46</xdr:row>
                    <xdr:rowOff>0</xdr:rowOff>
                  </to>
                </anchor>
              </controlPr>
            </control>
          </mc:Choice>
        </mc:AlternateContent>
        <mc:AlternateContent xmlns:mc="http://schemas.openxmlformats.org/markup-compatibility/2006">
          <mc:Choice Requires="x14">
            <control shapeId="6159" r:id="rId13" name="Check Box 15">
              <controlPr locked="0" defaultSize="0" autoFill="0" autoLine="0" autoPict="0">
                <anchor moveWithCells="1" sizeWithCells="1">
                  <from>
                    <xdr:col>1</xdr:col>
                    <xdr:colOff>66675</xdr:colOff>
                    <xdr:row>47</xdr:row>
                    <xdr:rowOff>66675</xdr:rowOff>
                  </from>
                  <to>
                    <xdr:col>1</xdr:col>
                    <xdr:colOff>228600</xdr:colOff>
                    <xdr:row>47</xdr:row>
                    <xdr:rowOff>180975</xdr:rowOff>
                  </to>
                </anchor>
              </controlPr>
            </control>
          </mc:Choice>
        </mc:AlternateContent>
        <mc:AlternateContent xmlns:mc="http://schemas.openxmlformats.org/markup-compatibility/2006">
          <mc:Choice Requires="x14">
            <control shapeId="6160" r:id="rId14" name="Check Box 16">
              <controlPr locked="0" defaultSize="0" autoFill="0" autoLine="0" autoPict="0">
                <anchor moveWithCells="1" sizeWithCells="1">
                  <from>
                    <xdr:col>1</xdr:col>
                    <xdr:colOff>66675</xdr:colOff>
                    <xdr:row>49</xdr:row>
                    <xdr:rowOff>66675</xdr:rowOff>
                  </from>
                  <to>
                    <xdr:col>1</xdr:col>
                    <xdr:colOff>228600</xdr:colOff>
                    <xdr:row>49</xdr:row>
                    <xdr:rowOff>180975</xdr:rowOff>
                  </to>
                </anchor>
              </controlPr>
            </control>
          </mc:Choice>
        </mc:AlternateContent>
        <mc:AlternateContent xmlns:mc="http://schemas.openxmlformats.org/markup-compatibility/2006">
          <mc:Choice Requires="x14">
            <control shapeId="6161" r:id="rId15" name="Check Box 17">
              <controlPr locked="0" defaultSize="0" autoFill="0" autoLine="0" autoPict="0">
                <anchor moveWithCells="1" sizeWithCells="1">
                  <from>
                    <xdr:col>1</xdr:col>
                    <xdr:colOff>66675</xdr:colOff>
                    <xdr:row>51</xdr:row>
                    <xdr:rowOff>66675</xdr:rowOff>
                  </from>
                  <to>
                    <xdr:col>1</xdr:col>
                    <xdr:colOff>228600</xdr:colOff>
                    <xdr:row>51</xdr:row>
                    <xdr:rowOff>180975</xdr:rowOff>
                  </to>
                </anchor>
              </controlPr>
            </control>
          </mc:Choice>
        </mc:AlternateContent>
        <mc:AlternateContent xmlns:mc="http://schemas.openxmlformats.org/markup-compatibility/2006">
          <mc:Choice Requires="x14">
            <control shapeId="6163" r:id="rId16" name="Check Box 19">
              <controlPr locked="0" defaultSize="0" autoFill="0" autoLine="0" autoPict="0">
                <anchor moveWithCells="1" sizeWithCells="1">
                  <from>
                    <xdr:col>1</xdr:col>
                    <xdr:colOff>66675</xdr:colOff>
                    <xdr:row>53</xdr:row>
                    <xdr:rowOff>47625</xdr:rowOff>
                  </from>
                  <to>
                    <xdr:col>1</xdr:col>
                    <xdr:colOff>228600</xdr:colOff>
                    <xdr:row>53</xdr:row>
                    <xdr:rowOff>171450</xdr:rowOff>
                  </to>
                </anchor>
              </controlPr>
            </control>
          </mc:Choice>
        </mc:AlternateContent>
        <mc:AlternateContent xmlns:mc="http://schemas.openxmlformats.org/markup-compatibility/2006">
          <mc:Choice Requires="x14">
            <control shapeId="6164" r:id="rId17" name="Check Box 20">
              <controlPr locked="0" defaultSize="0" autoFill="0" autoLine="0" autoPict="0">
                <anchor moveWithCells="1" sizeWithCells="1">
                  <from>
                    <xdr:col>1</xdr:col>
                    <xdr:colOff>19050</xdr:colOff>
                    <xdr:row>61</xdr:row>
                    <xdr:rowOff>38100</xdr:rowOff>
                  </from>
                  <to>
                    <xdr:col>1</xdr:col>
                    <xdr:colOff>190500</xdr:colOff>
                    <xdr:row>61</xdr:row>
                    <xdr:rowOff>152400</xdr:rowOff>
                  </to>
                </anchor>
              </controlPr>
            </control>
          </mc:Choice>
        </mc:AlternateContent>
        <mc:AlternateContent xmlns:mc="http://schemas.openxmlformats.org/markup-compatibility/2006">
          <mc:Choice Requires="x14">
            <control shapeId="6165" r:id="rId18" name="Check Box 21">
              <controlPr locked="0" defaultSize="0" autoFill="0" autoLine="0" autoPict="0">
                <anchor moveWithCells="1" sizeWithCells="1">
                  <from>
                    <xdr:col>1</xdr:col>
                    <xdr:colOff>19050</xdr:colOff>
                    <xdr:row>62</xdr:row>
                    <xdr:rowOff>38100</xdr:rowOff>
                  </from>
                  <to>
                    <xdr:col>1</xdr:col>
                    <xdr:colOff>190500</xdr:colOff>
                    <xdr:row>62</xdr:row>
                    <xdr:rowOff>152400</xdr:rowOff>
                  </to>
                </anchor>
              </controlPr>
            </control>
          </mc:Choice>
        </mc:AlternateContent>
        <mc:AlternateContent xmlns:mc="http://schemas.openxmlformats.org/markup-compatibility/2006">
          <mc:Choice Requires="x14">
            <control shapeId="6166" r:id="rId19" name="Check Box 22">
              <controlPr locked="0" defaultSize="0" autoFill="0" autoLine="0" autoPict="0">
                <anchor moveWithCells="1" sizeWithCells="1">
                  <from>
                    <xdr:col>1</xdr:col>
                    <xdr:colOff>19050</xdr:colOff>
                    <xdr:row>63</xdr:row>
                    <xdr:rowOff>38100</xdr:rowOff>
                  </from>
                  <to>
                    <xdr:col>1</xdr:col>
                    <xdr:colOff>190500</xdr:colOff>
                    <xdr:row>63</xdr:row>
                    <xdr:rowOff>152400</xdr:rowOff>
                  </to>
                </anchor>
              </controlPr>
            </control>
          </mc:Choice>
        </mc:AlternateContent>
        <mc:AlternateContent xmlns:mc="http://schemas.openxmlformats.org/markup-compatibility/2006">
          <mc:Choice Requires="x14">
            <control shapeId="6167" r:id="rId20" name="Check Box 23">
              <controlPr locked="0" defaultSize="0" autoFill="0" autoLine="0" autoPict="0">
                <anchor moveWithCells="1" sizeWithCells="1">
                  <from>
                    <xdr:col>1</xdr:col>
                    <xdr:colOff>19050</xdr:colOff>
                    <xdr:row>64</xdr:row>
                    <xdr:rowOff>38100</xdr:rowOff>
                  </from>
                  <to>
                    <xdr:col>1</xdr:col>
                    <xdr:colOff>190500</xdr:colOff>
                    <xdr:row>64</xdr:row>
                    <xdr:rowOff>152400</xdr:rowOff>
                  </to>
                </anchor>
              </controlPr>
            </control>
          </mc:Choice>
        </mc:AlternateContent>
        <mc:AlternateContent xmlns:mc="http://schemas.openxmlformats.org/markup-compatibility/2006">
          <mc:Choice Requires="x14">
            <control shapeId="6168" r:id="rId21" name="Check Box 24">
              <controlPr locked="0" defaultSize="0" autoFill="0" autoLine="0" autoPict="0">
                <anchor moveWithCells="1" sizeWithCells="1">
                  <from>
                    <xdr:col>1</xdr:col>
                    <xdr:colOff>19050</xdr:colOff>
                    <xdr:row>66</xdr:row>
                    <xdr:rowOff>47625</xdr:rowOff>
                  </from>
                  <to>
                    <xdr:col>1</xdr:col>
                    <xdr:colOff>190500</xdr:colOff>
                    <xdr:row>66</xdr:row>
                    <xdr:rowOff>161925</xdr:rowOff>
                  </to>
                </anchor>
              </controlPr>
            </control>
          </mc:Choice>
        </mc:AlternateContent>
        <mc:AlternateContent xmlns:mc="http://schemas.openxmlformats.org/markup-compatibility/2006">
          <mc:Choice Requires="x14">
            <control shapeId="6171" r:id="rId22" name="Check Box 27">
              <controlPr locked="0" defaultSize="0" autoFill="0" autoLine="0" autoPict="0">
                <anchor moveWithCells="1" sizeWithCells="1">
                  <from>
                    <xdr:col>1</xdr:col>
                    <xdr:colOff>19050</xdr:colOff>
                    <xdr:row>67</xdr:row>
                    <xdr:rowOff>47625</xdr:rowOff>
                  </from>
                  <to>
                    <xdr:col>1</xdr:col>
                    <xdr:colOff>190500</xdr:colOff>
                    <xdr:row>67</xdr:row>
                    <xdr:rowOff>161925</xdr:rowOff>
                  </to>
                </anchor>
              </controlPr>
            </control>
          </mc:Choice>
        </mc:AlternateContent>
        <mc:AlternateContent xmlns:mc="http://schemas.openxmlformats.org/markup-compatibility/2006">
          <mc:Choice Requires="x14">
            <control shapeId="6174" r:id="rId23" name="Check Box 30">
              <controlPr locked="0" defaultSize="0" autoFill="0" autoLine="0" autoPict="0">
                <anchor moveWithCells="1" sizeWithCells="1">
                  <from>
                    <xdr:col>1</xdr:col>
                    <xdr:colOff>0</xdr:colOff>
                    <xdr:row>69</xdr:row>
                    <xdr:rowOff>161925</xdr:rowOff>
                  </from>
                  <to>
                    <xdr:col>1</xdr:col>
                    <xdr:colOff>161925</xdr:colOff>
                    <xdr:row>69</xdr:row>
                    <xdr:rowOff>314325</xdr:rowOff>
                  </to>
                </anchor>
              </controlPr>
            </control>
          </mc:Choice>
        </mc:AlternateContent>
        <mc:AlternateContent xmlns:mc="http://schemas.openxmlformats.org/markup-compatibility/2006">
          <mc:Choice Requires="x14">
            <control shapeId="6181" r:id="rId24" name="Check Box 37">
              <controlPr locked="0" defaultSize="0" autoFill="0" autoLine="0" autoPict="0">
                <anchor moveWithCells="1" sizeWithCells="1">
                  <from>
                    <xdr:col>1</xdr:col>
                    <xdr:colOff>19050</xdr:colOff>
                    <xdr:row>65</xdr:row>
                    <xdr:rowOff>47625</xdr:rowOff>
                  </from>
                  <to>
                    <xdr:col>1</xdr:col>
                    <xdr:colOff>190500</xdr:colOff>
                    <xdr:row>65</xdr:row>
                    <xdr:rowOff>161925</xdr:rowOff>
                  </to>
                </anchor>
              </controlPr>
            </control>
          </mc:Choice>
        </mc:AlternateContent>
        <mc:AlternateContent xmlns:mc="http://schemas.openxmlformats.org/markup-compatibility/2006">
          <mc:Choice Requires="x14">
            <control shapeId="6182" r:id="rId25" name="Check Box 38">
              <controlPr locked="0" defaultSize="0" autoFill="0" autoLine="0" autoPict="0">
                <anchor moveWithCells="1" sizeWithCells="1">
                  <from>
                    <xdr:col>1</xdr:col>
                    <xdr:colOff>0</xdr:colOff>
                    <xdr:row>78</xdr:row>
                    <xdr:rowOff>66675</xdr:rowOff>
                  </from>
                  <to>
                    <xdr:col>1</xdr:col>
                    <xdr:colOff>161925</xdr:colOff>
                    <xdr:row>78</xdr:row>
                    <xdr:rowOff>209550</xdr:rowOff>
                  </to>
                </anchor>
              </controlPr>
            </control>
          </mc:Choice>
        </mc:AlternateContent>
        <mc:AlternateContent xmlns:mc="http://schemas.openxmlformats.org/markup-compatibility/2006">
          <mc:Choice Requires="x14">
            <control shapeId="6192" r:id="rId26" name="Check Box 48">
              <controlPr locked="0" defaultSize="0" autoFill="0" autoLine="0" autoPict="0">
                <anchor moveWithCells="1" sizeWithCells="1">
                  <from>
                    <xdr:col>1</xdr:col>
                    <xdr:colOff>0</xdr:colOff>
                    <xdr:row>74</xdr:row>
                    <xdr:rowOff>76200</xdr:rowOff>
                  </from>
                  <to>
                    <xdr:col>1</xdr:col>
                    <xdr:colOff>161925</xdr:colOff>
                    <xdr:row>74</xdr:row>
                    <xdr:rowOff>228600</xdr:rowOff>
                  </to>
                </anchor>
              </controlPr>
            </control>
          </mc:Choice>
        </mc:AlternateContent>
        <mc:AlternateContent xmlns:mc="http://schemas.openxmlformats.org/markup-compatibility/2006">
          <mc:Choice Requires="x14">
            <control shapeId="6193" r:id="rId27" name="Check Box 49">
              <controlPr locked="0" defaultSize="0" autoFill="0" autoLine="0" autoPict="0">
                <anchor moveWithCells="1" sizeWithCells="1">
                  <from>
                    <xdr:col>1</xdr:col>
                    <xdr:colOff>66675</xdr:colOff>
                    <xdr:row>49</xdr:row>
                    <xdr:rowOff>66675</xdr:rowOff>
                  </from>
                  <to>
                    <xdr:col>1</xdr:col>
                    <xdr:colOff>228600</xdr:colOff>
                    <xdr:row>49</xdr:row>
                    <xdr:rowOff>180975</xdr:rowOff>
                  </to>
                </anchor>
              </controlPr>
            </control>
          </mc:Choice>
        </mc:AlternateContent>
        <mc:AlternateContent xmlns:mc="http://schemas.openxmlformats.org/markup-compatibility/2006">
          <mc:Choice Requires="x14">
            <control shapeId="6194" r:id="rId28" name="Check Box 50">
              <controlPr locked="0" defaultSize="0" autoFill="0" autoLine="0" autoPict="0">
                <anchor moveWithCells="1" sizeWithCells="1">
                  <from>
                    <xdr:col>1</xdr:col>
                    <xdr:colOff>66675</xdr:colOff>
                    <xdr:row>51</xdr:row>
                    <xdr:rowOff>66675</xdr:rowOff>
                  </from>
                  <to>
                    <xdr:col>1</xdr:col>
                    <xdr:colOff>228600</xdr:colOff>
                    <xdr:row>51</xdr:row>
                    <xdr:rowOff>180975</xdr:rowOff>
                  </to>
                </anchor>
              </controlPr>
            </control>
          </mc:Choice>
        </mc:AlternateContent>
        <mc:AlternateContent xmlns:mc="http://schemas.openxmlformats.org/markup-compatibility/2006">
          <mc:Choice Requires="x14">
            <control shapeId="6218" r:id="rId29" name="Check Box 74">
              <controlPr locked="0" defaultSize="0" autoFill="0" autoLine="0" autoPict="0">
                <anchor moveWithCells="1" sizeWithCells="1">
                  <from>
                    <xdr:col>1</xdr:col>
                    <xdr:colOff>19050</xdr:colOff>
                    <xdr:row>19</xdr:row>
                    <xdr:rowOff>38100</xdr:rowOff>
                  </from>
                  <to>
                    <xdr:col>1</xdr:col>
                    <xdr:colOff>190500</xdr:colOff>
                    <xdr:row>19</xdr:row>
                    <xdr:rowOff>152400</xdr:rowOff>
                  </to>
                </anchor>
              </controlPr>
            </control>
          </mc:Choice>
        </mc:AlternateContent>
        <mc:AlternateContent xmlns:mc="http://schemas.openxmlformats.org/markup-compatibility/2006">
          <mc:Choice Requires="x14">
            <control shapeId="6219" r:id="rId30" name="Check Box 75">
              <controlPr locked="0" defaultSize="0" autoFill="0" autoLine="0" autoPict="0">
                <anchor moveWithCells="1" sizeWithCells="1">
                  <from>
                    <xdr:col>1</xdr:col>
                    <xdr:colOff>19050</xdr:colOff>
                    <xdr:row>20</xdr:row>
                    <xdr:rowOff>38100</xdr:rowOff>
                  </from>
                  <to>
                    <xdr:col>1</xdr:col>
                    <xdr:colOff>190500</xdr:colOff>
                    <xdr:row>20</xdr:row>
                    <xdr:rowOff>152400</xdr:rowOff>
                  </to>
                </anchor>
              </controlPr>
            </control>
          </mc:Choice>
        </mc:AlternateContent>
        <mc:AlternateContent xmlns:mc="http://schemas.openxmlformats.org/markup-compatibility/2006">
          <mc:Choice Requires="x14">
            <control shapeId="6220" r:id="rId31" name="Check Box 76">
              <controlPr locked="0" defaultSize="0" autoFill="0" autoLine="0" autoPict="0">
                <anchor moveWithCells="1" sizeWithCells="1">
                  <from>
                    <xdr:col>1</xdr:col>
                    <xdr:colOff>19050</xdr:colOff>
                    <xdr:row>21</xdr:row>
                    <xdr:rowOff>38100</xdr:rowOff>
                  </from>
                  <to>
                    <xdr:col>1</xdr:col>
                    <xdr:colOff>190500</xdr:colOff>
                    <xdr:row>21</xdr:row>
                    <xdr:rowOff>152400</xdr:rowOff>
                  </to>
                </anchor>
              </controlPr>
            </control>
          </mc:Choice>
        </mc:AlternateContent>
        <mc:AlternateContent xmlns:mc="http://schemas.openxmlformats.org/markup-compatibility/2006">
          <mc:Choice Requires="x14">
            <control shapeId="6221" r:id="rId32" name="Check Box 77">
              <controlPr locked="0" defaultSize="0" autoFill="0" autoLine="0" autoPict="0">
                <anchor moveWithCells="1" sizeWithCells="1">
                  <from>
                    <xdr:col>1</xdr:col>
                    <xdr:colOff>19050</xdr:colOff>
                    <xdr:row>22</xdr:row>
                    <xdr:rowOff>38100</xdr:rowOff>
                  </from>
                  <to>
                    <xdr:col>1</xdr:col>
                    <xdr:colOff>190500</xdr:colOff>
                    <xdr:row>22</xdr:row>
                    <xdr:rowOff>152400</xdr:rowOff>
                  </to>
                </anchor>
              </controlPr>
            </control>
          </mc:Choice>
        </mc:AlternateContent>
        <mc:AlternateContent xmlns:mc="http://schemas.openxmlformats.org/markup-compatibility/2006">
          <mc:Choice Requires="x14">
            <control shapeId="6222" r:id="rId33" name="Check Box 78">
              <controlPr locked="0" defaultSize="0" autoFill="0" autoLine="0" autoPict="0">
                <anchor moveWithCells="1" sizeWithCells="1">
                  <from>
                    <xdr:col>1</xdr:col>
                    <xdr:colOff>19050</xdr:colOff>
                    <xdr:row>23</xdr:row>
                    <xdr:rowOff>47625</xdr:rowOff>
                  </from>
                  <to>
                    <xdr:col>1</xdr:col>
                    <xdr:colOff>190500</xdr:colOff>
                    <xdr:row>23</xdr:row>
                    <xdr:rowOff>161925</xdr:rowOff>
                  </to>
                </anchor>
              </controlPr>
            </control>
          </mc:Choice>
        </mc:AlternateContent>
        <mc:AlternateContent xmlns:mc="http://schemas.openxmlformats.org/markup-compatibility/2006">
          <mc:Choice Requires="x14">
            <control shapeId="6223" r:id="rId34" name="Check Box 79">
              <controlPr locked="0" defaultSize="0" autoFill="0" autoLine="0" autoPict="0">
                <anchor moveWithCells="1" sizeWithCells="1">
                  <from>
                    <xdr:col>1</xdr:col>
                    <xdr:colOff>19050</xdr:colOff>
                    <xdr:row>26</xdr:row>
                    <xdr:rowOff>38100</xdr:rowOff>
                  </from>
                  <to>
                    <xdr:col>1</xdr:col>
                    <xdr:colOff>190500</xdr:colOff>
                    <xdr:row>26</xdr:row>
                    <xdr:rowOff>152400</xdr:rowOff>
                  </to>
                </anchor>
              </controlPr>
            </control>
          </mc:Choice>
        </mc:AlternateContent>
        <mc:AlternateContent xmlns:mc="http://schemas.openxmlformats.org/markup-compatibility/2006">
          <mc:Choice Requires="x14">
            <control shapeId="6224" r:id="rId35" name="Check Box 80">
              <controlPr locked="0" defaultSize="0" autoFill="0" autoLine="0" autoPict="0">
                <anchor moveWithCells="1" sizeWithCells="1">
                  <from>
                    <xdr:col>1</xdr:col>
                    <xdr:colOff>19050</xdr:colOff>
                    <xdr:row>27</xdr:row>
                    <xdr:rowOff>38100</xdr:rowOff>
                  </from>
                  <to>
                    <xdr:col>1</xdr:col>
                    <xdr:colOff>190500</xdr:colOff>
                    <xdr:row>27</xdr:row>
                    <xdr:rowOff>152400</xdr:rowOff>
                  </to>
                </anchor>
              </controlPr>
            </control>
          </mc:Choice>
        </mc:AlternateContent>
        <mc:AlternateContent xmlns:mc="http://schemas.openxmlformats.org/markup-compatibility/2006">
          <mc:Choice Requires="x14">
            <control shapeId="6225" r:id="rId36" name="Check Box 81">
              <controlPr locked="0" defaultSize="0" autoFill="0" autoLine="0" autoPict="0">
                <anchor moveWithCells="1" sizeWithCells="1">
                  <from>
                    <xdr:col>1</xdr:col>
                    <xdr:colOff>19050</xdr:colOff>
                    <xdr:row>28</xdr:row>
                    <xdr:rowOff>38100</xdr:rowOff>
                  </from>
                  <to>
                    <xdr:col>1</xdr:col>
                    <xdr:colOff>190500</xdr:colOff>
                    <xdr:row>28</xdr:row>
                    <xdr:rowOff>152400</xdr:rowOff>
                  </to>
                </anchor>
              </controlPr>
            </control>
          </mc:Choice>
        </mc:AlternateContent>
        <mc:AlternateContent xmlns:mc="http://schemas.openxmlformats.org/markup-compatibility/2006">
          <mc:Choice Requires="x14">
            <control shapeId="6275" r:id="rId37" name="Check Box 131">
              <controlPr locked="0" defaultSize="0" autoFill="0" autoLine="0" autoPict="0">
                <anchor moveWithCells="1" sizeWithCells="1">
                  <from>
                    <xdr:col>1</xdr:col>
                    <xdr:colOff>19050</xdr:colOff>
                    <xdr:row>33</xdr:row>
                    <xdr:rowOff>38100</xdr:rowOff>
                  </from>
                  <to>
                    <xdr:col>1</xdr:col>
                    <xdr:colOff>190500</xdr:colOff>
                    <xdr:row>33</xdr:row>
                    <xdr:rowOff>152400</xdr:rowOff>
                  </to>
                </anchor>
              </controlPr>
            </control>
          </mc:Choice>
        </mc:AlternateContent>
        <mc:AlternateContent xmlns:mc="http://schemas.openxmlformats.org/markup-compatibility/2006">
          <mc:Choice Requires="x14">
            <control shapeId="6277" r:id="rId38" name="Check Box 133">
              <controlPr locked="0" defaultSize="0" autoFill="0" autoLine="0" autoPict="0">
                <anchor moveWithCells="1" sizeWithCells="1">
                  <from>
                    <xdr:col>1</xdr:col>
                    <xdr:colOff>19050</xdr:colOff>
                    <xdr:row>34</xdr:row>
                    <xdr:rowOff>38100</xdr:rowOff>
                  </from>
                  <to>
                    <xdr:col>1</xdr:col>
                    <xdr:colOff>190500</xdr:colOff>
                    <xdr:row>34</xdr:row>
                    <xdr:rowOff>152400</xdr:rowOff>
                  </to>
                </anchor>
              </controlPr>
            </control>
          </mc:Choice>
        </mc:AlternateContent>
        <mc:AlternateContent xmlns:mc="http://schemas.openxmlformats.org/markup-compatibility/2006">
          <mc:Choice Requires="x14">
            <control shapeId="6295" r:id="rId39" name="Check Box 151">
              <controlPr locked="0" defaultSize="0" autoFill="0" autoLine="0" autoPict="0">
                <anchor moveWithCells="1" sizeWithCells="1">
                  <from>
                    <xdr:col>1</xdr:col>
                    <xdr:colOff>66675</xdr:colOff>
                    <xdr:row>55</xdr:row>
                    <xdr:rowOff>47625</xdr:rowOff>
                  </from>
                  <to>
                    <xdr:col>1</xdr:col>
                    <xdr:colOff>228600</xdr:colOff>
                    <xdr:row>55</xdr:row>
                    <xdr:rowOff>171450</xdr:rowOff>
                  </to>
                </anchor>
              </controlPr>
            </control>
          </mc:Choice>
        </mc:AlternateContent>
        <mc:AlternateContent xmlns:mc="http://schemas.openxmlformats.org/markup-compatibility/2006">
          <mc:Choice Requires="x14">
            <control shapeId="6296" r:id="rId40" name="Check Box 152">
              <controlPr locked="0" defaultSize="0" autoFill="0" autoLine="0" autoPict="0">
                <anchor moveWithCells="1" sizeWithCells="1">
                  <from>
                    <xdr:col>1</xdr:col>
                    <xdr:colOff>0</xdr:colOff>
                    <xdr:row>72</xdr:row>
                    <xdr:rowOff>76200</xdr:rowOff>
                  </from>
                  <to>
                    <xdr:col>1</xdr:col>
                    <xdr:colOff>161925</xdr:colOff>
                    <xdr:row>72</xdr:row>
                    <xdr:rowOff>228600</xdr:rowOff>
                  </to>
                </anchor>
              </controlPr>
            </control>
          </mc:Choice>
        </mc:AlternateContent>
        <mc:AlternateContent xmlns:mc="http://schemas.openxmlformats.org/markup-compatibility/2006">
          <mc:Choice Requires="x14">
            <control shapeId="6299" r:id="rId41" name="Check Box 155">
              <controlPr locked="0" defaultSize="0" autoFill="0" autoLine="0" autoPict="0">
                <anchor moveWithCells="1" sizeWithCells="1">
                  <from>
                    <xdr:col>1</xdr:col>
                    <xdr:colOff>0</xdr:colOff>
                    <xdr:row>81</xdr:row>
                    <xdr:rowOff>66675</xdr:rowOff>
                  </from>
                  <to>
                    <xdr:col>1</xdr:col>
                    <xdr:colOff>161925</xdr:colOff>
                    <xdr:row>81</xdr:row>
                    <xdr:rowOff>209550</xdr:rowOff>
                  </to>
                </anchor>
              </controlPr>
            </control>
          </mc:Choice>
        </mc:AlternateContent>
        <mc:AlternateContent xmlns:mc="http://schemas.openxmlformats.org/markup-compatibility/2006">
          <mc:Choice Requires="x14">
            <control shapeId="6300" r:id="rId42" name="Check Box 156">
              <controlPr locked="0" defaultSize="0" autoFill="0" autoLine="0" autoPict="0">
                <anchor moveWithCells="1" sizeWithCells="1">
                  <from>
                    <xdr:col>1</xdr:col>
                    <xdr:colOff>0</xdr:colOff>
                    <xdr:row>82</xdr:row>
                    <xdr:rowOff>66675</xdr:rowOff>
                  </from>
                  <to>
                    <xdr:col>1</xdr:col>
                    <xdr:colOff>161925</xdr:colOff>
                    <xdr:row>82</xdr:row>
                    <xdr:rowOff>209550</xdr:rowOff>
                  </to>
                </anchor>
              </controlPr>
            </control>
          </mc:Choice>
        </mc:AlternateContent>
        <mc:AlternateContent xmlns:mc="http://schemas.openxmlformats.org/markup-compatibility/2006">
          <mc:Choice Requires="x14">
            <control shapeId="6302" r:id="rId43" name="Check Box 158">
              <controlPr locked="0" defaultSize="0" autoFill="0" autoLine="0" autoPict="0">
                <anchor moveWithCells="1" sizeWithCells="1">
                  <from>
                    <xdr:col>1</xdr:col>
                    <xdr:colOff>0</xdr:colOff>
                    <xdr:row>83</xdr:row>
                    <xdr:rowOff>66675</xdr:rowOff>
                  </from>
                  <to>
                    <xdr:col>1</xdr:col>
                    <xdr:colOff>161925</xdr:colOff>
                    <xdr:row>83</xdr:row>
                    <xdr:rowOff>209550</xdr:rowOff>
                  </to>
                </anchor>
              </controlPr>
            </control>
          </mc:Choice>
        </mc:AlternateContent>
        <mc:AlternateContent xmlns:mc="http://schemas.openxmlformats.org/markup-compatibility/2006">
          <mc:Choice Requires="x14">
            <control shapeId="6304" r:id="rId44" name="Check Box 160">
              <controlPr locked="0" defaultSize="0" autoFill="0" autoLine="0" autoPict="0">
                <anchor moveWithCells="1" sizeWithCells="1">
                  <from>
                    <xdr:col>1</xdr:col>
                    <xdr:colOff>0</xdr:colOff>
                    <xdr:row>84</xdr:row>
                    <xdr:rowOff>66675</xdr:rowOff>
                  </from>
                  <to>
                    <xdr:col>1</xdr:col>
                    <xdr:colOff>161925</xdr:colOff>
                    <xdr:row>84</xdr:row>
                    <xdr:rowOff>209550</xdr:rowOff>
                  </to>
                </anchor>
              </controlPr>
            </control>
          </mc:Choice>
        </mc:AlternateContent>
        <mc:AlternateContent xmlns:mc="http://schemas.openxmlformats.org/markup-compatibility/2006">
          <mc:Choice Requires="x14">
            <control shapeId="6305" r:id="rId45" name="Check Box 161">
              <controlPr locked="0" defaultSize="0" autoFill="0" autoLine="0" autoPict="0">
                <anchor moveWithCells="1" sizeWithCells="1">
                  <from>
                    <xdr:col>1</xdr:col>
                    <xdr:colOff>0</xdr:colOff>
                    <xdr:row>85</xdr:row>
                    <xdr:rowOff>66675</xdr:rowOff>
                  </from>
                  <to>
                    <xdr:col>1</xdr:col>
                    <xdr:colOff>161925</xdr:colOff>
                    <xdr:row>85</xdr:row>
                    <xdr:rowOff>209550</xdr:rowOff>
                  </to>
                </anchor>
              </controlPr>
            </control>
          </mc:Choice>
        </mc:AlternateContent>
        <mc:AlternateContent xmlns:mc="http://schemas.openxmlformats.org/markup-compatibility/2006">
          <mc:Choice Requires="x14">
            <control shapeId="6306" r:id="rId46" name="Check Box 162">
              <controlPr locked="0" defaultSize="0" autoFill="0" autoLine="0" autoPict="0">
                <anchor moveWithCells="1" sizeWithCells="1">
                  <from>
                    <xdr:col>1</xdr:col>
                    <xdr:colOff>0</xdr:colOff>
                    <xdr:row>86</xdr:row>
                    <xdr:rowOff>66675</xdr:rowOff>
                  </from>
                  <to>
                    <xdr:col>1</xdr:col>
                    <xdr:colOff>161925</xdr:colOff>
                    <xdr:row>86</xdr:row>
                    <xdr:rowOff>209550</xdr:rowOff>
                  </to>
                </anchor>
              </controlPr>
            </control>
          </mc:Choice>
        </mc:AlternateContent>
        <mc:AlternateContent xmlns:mc="http://schemas.openxmlformats.org/markup-compatibility/2006">
          <mc:Choice Requires="x14">
            <control shapeId="6308" r:id="rId47" name="Check Box 164">
              <controlPr locked="0" defaultSize="0" autoFill="0" autoLine="0" autoPict="0">
                <anchor moveWithCells="1" sizeWithCells="1">
                  <from>
                    <xdr:col>1</xdr:col>
                    <xdr:colOff>0</xdr:colOff>
                    <xdr:row>88</xdr:row>
                    <xdr:rowOff>66675</xdr:rowOff>
                  </from>
                  <to>
                    <xdr:col>1</xdr:col>
                    <xdr:colOff>161925</xdr:colOff>
                    <xdr:row>88</xdr:row>
                    <xdr:rowOff>209550</xdr:rowOff>
                  </to>
                </anchor>
              </controlPr>
            </control>
          </mc:Choice>
        </mc:AlternateContent>
        <mc:AlternateContent xmlns:mc="http://schemas.openxmlformats.org/markup-compatibility/2006">
          <mc:Choice Requires="x14">
            <control shapeId="6317" r:id="rId48" name="Check Box 173">
              <controlPr locked="0" defaultSize="0" autoFill="0" autoLine="0" autoPict="0">
                <anchor moveWithCells="1" sizeWithCells="1">
                  <from>
                    <xdr:col>1</xdr:col>
                    <xdr:colOff>0</xdr:colOff>
                    <xdr:row>76</xdr:row>
                    <xdr:rowOff>76200</xdr:rowOff>
                  </from>
                  <to>
                    <xdr:col>1</xdr:col>
                    <xdr:colOff>161925</xdr:colOff>
                    <xdr:row>76</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UA1426"/>
  <sheetViews>
    <sheetView tabSelected="1" showWhiteSpace="0" topLeftCell="A451" zoomScaleNormal="100" zoomScaleSheetLayoutView="120" workbookViewId="0">
      <selection activeCell="A464" sqref="A464"/>
    </sheetView>
  </sheetViews>
  <sheetFormatPr defaultColWidth="9.140625" defaultRowHeight="15" x14ac:dyDescent="0.25"/>
  <cols>
    <col min="1" max="2" width="10.5703125" customWidth="1"/>
    <col min="3" max="3" width="11.5703125" customWidth="1"/>
    <col min="4" max="4" width="13.42578125" customWidth="1"/>
    <col min="5" max="5" width="17.42578125" customWidth="1"/>
    <col min="6" max="6" width="16.85546875" customWidth="1"/>
    <col min="7" max="7" width="16.42578125" customWidth="1"/>
    <col min="8" max="8" width="19.140625" customWidth="1"/>
    <col min="9" max="9" width="19" customWidth="1"/>
    <col min="10" max="10" width="19.28515625" customWidth="1"/>
    <col min="11" max="11" width="14.42578125" customWidth="1"/>
    <col min="12" max="32" width="0" hidden="1" customWidth="1"/>
    <col min="33" max="33" width="1.85546875" customWidth="1"/>
    <col min="34" max="34" width="4" customWidth="1"/>
  </cols>
  <sheetData>
    <row r="1" spans="1:11" ht="21" x14ac:dyDescent="0.35">
      <c r="A1" s="965" t="s">
        <v>1347</v>
      </c>
      <c r="B1" s="966"/>
      <c r="C1" s="966"/>
      <c r="D1" s="966"/>
      <c r="E1" s="966"/>
      <c r="F1" s="966"/>
      <c r="G1" s="966"/>
      <c r="H1" s="966"/>
      <c r="I1" s="966"/>
      <c r="J1" s="966"/>
      <c r="K1" s="967"/>
    </row>
    <row r="2" spans="1:11" ht="21" x14ac:dyDescent="0.35">
      <c r="A2" s="968" t="s">
        <v>115</v>
      </c>
      <c r="B2" s="969"/>
      <c r="C2" s="969"/>
      <c r="D2" s="969"/>
      <c r="E2" s="969"/>
      <c r="F2" s="969"/>
      <c r="G2" s="969"/>
      <c r="H2" s="969"/>
      <c r="I2" s="969"/>
      <c r="J2" s="969"/>
      <c r="K2" s="970"/>
    </row>
    <row r="3" spans="1:11" ht="15.75" x14ac:dyDescent="0.25">
      <c r="A3" s="907" t="s">
        <v>1086</v>
      </c>
      <c r="B3" s="971"/>
      <c r="C3" s="971"/>
      <c r="D3" s="971"/>
      <c r="E3" s="971"/>
      <c r="F3" s="971"/>
      <c r="G3" s="971"/>
      <c r="H3" s="971"/>
      <c r="I3" s="971"/>
      <c r="J3" s="971"/>
      <c r="K3" s="972"/>
    </row>
    <row r="4" spans="1:11" ht="15.75" x14ac:dyDescent="0.25">
      <c r="A4" s="907" t="s">
        <v>1087</v>
      </c>
      <c r="B4" s="971"/>
      <c r="C4" s="971"/>
      <c r="D4" s="971"/>
      <c r="E4" s="971"/>
      <c r="F4" s="971"/>
      <c r="G4" s="971"/>
      <c r="H4" s="971"/>
      <c r="I4" s="971"/>
      <c r="J4" s="971"/>
      <c r="K4" s="972"/>
    </row>
    <row r="5" spans="1:11" ht="15.75" x14ac:dyDescent="0.25">
      <c r="A5" s="907" t="s">
        <v>116</v>
      </c>
      <c r="B5" s="971"/>
      <c r="C5" s="971"/>
      <c r="D5" s="971"/>
      <c r="E5" s="971"/>
      <c r="F5" s="971"/>
      <c r="G5" s="971"/>
      <c r="H5" s="971"/>
      <c r="I5" s="971"/>
      <c r="J5" s="971"/>
      <c r="K5" s="972"/>
    </row>
    <row r="6" spans="1:11" ht="15.75" x14ac:dyDescent="0.25">
      <c r="A6" s="907" t="s">
        <v>998</v>
      </c>
      <c r="B6" s="971"/>
      <c r="C6" s="971"/>
      <c r="D6" s="971"/>
      <c r="E6" s="971"/>
      <c r="F6" s="971"/>
      <c r="G6" s="971"/>
      <c r="H6" s="971"/>
      <c r="I6" s="971"/>
      <c r="J6" s="971"/>
      <c r="K6" s="972"/>
    </row>
    <row r="7" spans="1:11" ht="15.75" x14ac:dyDescent="0.25">
      <c r="A7" s="907" t="s">
        <v>1043</v>
      </c>
      <c r="B7" s="971"/>
      <c r="C7" s="971"/>
      <c r="D7" s="971"/>
      <c r="E7" s="971"/>
      <c r="F7" s="971"/>
      <c r="G7" s="971"/>
      <c r="H7" s="971"/>
      <c r="I7" s="971"/>
      <c r="J7" s="971"/>
      <c r="K7" s="972"/>
    </row>
    <row r="8" spans="1:11" s="50" customFormat="1" ht="18.75" x14ac:dyDescent="0.3">
      <c r="A8" s="303"/>
      <c r="B8" s="304"/>
      <c r="C8" s="304"/>
      <c r="D8" s="304"/>
      <c r="E8" s="305"/>
      <c r="F8" s="306"/>
      <c r="G8" s="306"/>
      <c r="H8" s="304"/>
      <c r="I8" s="307"/>
      <c r="J8" s="308"/>
      <c r="K8" s="306"/>
    </row>
    <row r="9" spans="1:11" s="7" customFormat="1" ht="18.75" x14ac:dyDescent="0.3">
      <c r="A9" s="975" t="s">
        <v>1020</v>
      </c>
      <c r="B9" s="975"/>
      <c r="C9" s="975"/>
      <c r="D9" s="974"/>
      <c r="E9" s="973"/>
    </row>
    <row r="10" spans="1:11" ht="18.75" x14ac:dyDescent="0.3">
      <c r="A10" s="975" t="s">
        <v>1295</v>
      </c>
      <c r="B10" s="975"/>
      <c r="C10" s="975"/>
      <c r="D10" s="974"/>
      <c r="E10" s="973"/>
      <c r="F10" s="7"/>
      <c r="G10" s="975" t="s">
        <v>1019</v>
      </c>
      <c r="H10" s="975"/>
      <c r="I10" s="925"/>
      <c r="J10" s="973"/>
      <c r="K10" s="7"/>
    </row>
    <row r="11" spans="1:11" ht="15.75" x14ac:dyDescent="0.25">
      <c r="A11" s="7"/>
      <c r="B11" s="7"/>
      <c r="C11" s="7"/>
      <c r="D11" s="7"/>
      <c r="E11" s="7"/>
      <c r="F11" s="7"/>
      <c r="G11" s="7"/>
      <c r="H11" s="7"/>
      <c r="I11" s="7"/>
      <c r="J11" s="7"/>
      <c r="K11" s="7"/>
    </row>
    <row r="12" spans="1:11" s="50" customFormat="1" ht="18.75" x14ac:dyDescent="0.3">
      <c r="A12" s="49"/>
    </row>
    <row r="13" spans="1:11" s="1" customFormat="1" ht="18.75" x14ac:dyDescent="0.3">
      <c r="A13" s="49" t="s">
        <v>766</v>
      </c>
      <c r="B13" s="50"/>
      <c r="C13" s="50"/>
      <c r="D13" s="50"/>
      <c r="E13" s="50"/>
      <c r="F13" s="50"/>
      <c r="G13" s="50"/>
      <c r="H13" s="50"/>
      <c r="I13" s="50"/>
      <c r="J13" s="50"/>
    </row>
    <row r="14" spans="1:11" s="10" customFormat="1" ht="15.75" x14ac:dyDescent="0.25">
      <c r="A14" s="51" t="s">
        <v>46</v>
      </c>
      <c r="B14" s="1"/>
      <c r="C14" s="1"/>
      <c r="D14" s="1"/>
      <c r="E14" s="1"/>
      <c r="F14" s="1"/>
      <c r="G14" s="1"/>
      <c r="H14" s="1"/>
      <c r="I14" s="1"/>
      <c r="J14" s="1"/>
      <c r="K14" s="52"/>
    </row>
    <row r="15" spans="1:11" ht="15.75" x14ac:dyDescent="0.25">
      <c r="A15" s="334"/>
      <c r="B15" s="52" t="s">
        <v>1023</v>
      </c>
      <c r="C15" s="52"/>
      <c r="D15" s="52"/>
      <c r="E15" s="52"/>
      <c r="F15" s="52"/>
      <c r="G15" s="13"/>
      <c r="H15" s="334"/>
      <c r="I15" s="52" t="s">
        <v>1024</v>
      </c>
      <c r="J15" s="52"/>
      <c r="K15" s="7"/>
    </row>
    <row r="16" spans="1:11" s="10" customFormat="1" ht="15.75" x14ac:dyDescent="0.25">
      <c r="A16" s="68"/>
      <c r="B16" s="7"/>
      <c r="C16" s="7"/>
      <c r="D16" s="7"/>
      <c r="E16" s="7"/>
      <c r="F16" s="7"/>
      <c r="G16" s="7"/>
      <c r="H16" s="7"/>
      <c r="I16" s="7"/>
      <c r="J16" s="7"/>
      <c r="K16" s="52"/>
    </row>
    <row r="17" spans="1:11" s="10" customFormat="1" ht="15.75" x14ac:dyDescent="0.25">
      <c r="A17" s="334"/>
      <c r="B17" s="52" t="s">
        <v>918</v>
      </c>
      <c r="C17" s="52"/>
      <c r="D17" s="52"/>
      <c r="E17" s="52"/>
      <c r="F17" s="52"/>
      <c r="G17" s="52"/>
      <c r="H17" s="334"/>
      <c r="I17" s="34" t="s">
        <v>1123</v>
      </c>
      <c r="J17" s="52"/>
      <c r="K17" s="52"/>
    </row>
    <row r="18" spans="1:11" s="10" customFormat="1" ht="15.75" x14ac:dyDescent="0.25">
      <c r="A18" s="310"/>
      <c r="B18" s="52"/>
      <c r="C18" s="52"/>
      <c r="D18" s="52"/>
      <c r="E18" s="52"/>
      <c r="F18" s="52"/>
      <c r="G18" s="13"/>
      <c r="J18" s="52"/>
      <c r="K18" s="52"/>
    </row>
    <row r="19" spans="1:11" ht="15.75" x14ac:dyDescent="0.25">
      <c r="A19" s="67"/>
      <c r="B19" s="34"/>
      <c r="C19" s="52"/>
      <c r="D19" s="52"/>
      <c r="E19" s="52"/>
      <c r="F19" s="52"/>
      <c r="G19" s="52"/>
      <c r="H19" s="334"/>
      <c r="I19" s="34" t="s">
        <v>621</v>
      </c>
      <c r="J19" s="760"/>
      <c r="K19" s="7"/>
    </row>
    <row r="20" spans="1:11" s="10" customFormat="1" ht="15.75" x14ac:dyDescent="0.25">
      <c r="A20" s="67"/>
      <c r="B20" s="34"/>
      <c r="C20" s="52"/>
      <c r="D20" s="52"/>
      <c r="E20" s="52"/>
      <c r="F20" s="52"/>
      <c r="G20" s="13"/>
      <c r="J20" s="52"/>
      <c r="K20" s="52"/>
    </row>
    <row r="21" spans="1:11" s="10" customFormat="1" ht="15.75" x14ac:dyDescent="0.25">
      <c r="A21" s="67"/>
      <c r="B21" s="34"/>
      <c r="C21" s="52"/>
      <c r="D21" s="52"/>
      <c r="E21" s="52"/>
      <c r="F21" s="52"/>
      <c r="G21" s="13"/>
      <c r="H21" s="44"/>
      <c r="J21" s="146"/>
      <c r="K21" s="52"/>
    </row>
    <row r="22" spans="1:11" s="10" customFormat="1" ht="15.75" x14ac:dyDescent="0.25">
      <c r="A22" s="67"/>
      <c r="B22" s="34"/>
      <c r="C22" s="52"/>
      <c r="D22" s="52"/>
      <c r="E22" s="52"/>
      <c r="F22" s="52"/>
      <c r="G22" s="13"/>
      <c r="J22" s="52"/>
      <c r="K22" s="52"/>
    </row>
    <row r="23" spans="1:11" s="7" customFormat="1" ht="15.75" x14ac:dyDescent="0.25">
      <c r="A23" s="67"/>
      <c r="B23" s="146"/>
      <c r="G23" s="311"/>
    </row>
    <row r="24" spans="1:11" ht="15.75" x14ac:dyDescent="0.25">
      <c r="A24" s="7"/>
      <c r="B24" s="7"/>
      <c r="C24" s="7"/>
      <c r="D24" s="7"/>
      <c r="E24" s="7"/>
      <c r="F24" s="7"/>
      <c r="G24" s="7"/>
      <c r="H24" s="7"/>
      <c r="I24" s="7"/>
      <c r="J24" s="7"/>
      <c r="K24" s="7"/>
    </row>
    <row r="25" spans="1:11" s="178" customFormat="1" ht="21" x14ac:dyDescent="0.35">
      <c r="A25" s="312" t="s">
        <v>147</v>
      </c>
    </row>
    <row r="26" spans="1:11" s="198" customFormat="1" ht="15.75" x14ac:dyDescent="0.25">
      <c r="A26" s="35" t="s">
        <v>1084</v>
      </c>
      <c r="B26" s="279"/>
      <c r="C26" s="279"/>
      <c r="D26" s="279"/>
      <c r="E26" s="279"/>
      <c r="F26" s="279"/>
      <c r="G26" s="279"/>
      <c r="H26" s="279"/>
      <c r="I26" s="279"/>
      <c r="J26" s="279"/>
      <c r="K26" s="279"/>
    </row>
    <row r="27" spans="1:11" x14ac:dyDescent="0.25">
      <c r="A27" s="313"/>
    </row>
    <row r="28" spans="1:11" ht="15.75" x14ac:dyDescent="0.25">
      <c r="A28" s="350" t="s">
        <v>118</v>
      </c>
      <c r="B28" s="7"/>
      <c r="C28" s="52"/>
      <c r="D28" s="974"/>
      <c r="E28" s="974"/>
      <c r="F28" s="974"/>
      <c r="G28" s="974"/>
      <c r="H28" s="974"/>
      <c r="I28" s="974"/>
      <c r="J28" s="7"/>
      <c r="K28" s="7"/>
    </row>
    <row r="29" spans="1:11" ht="15.75" x14ac:dyDescent="0.25">
      <c r="A29" s="351"/>
      <c r="B29" s="7"/>
      <c r="C29" s="52"/>
      <c r="D29" s="911"/>
      <c r="E29" s="911"/>
      <c r="F29" s="911"/>
      <c r="G29" s="911"/>
      <c r="H29" s="911"/>
      <c r="I29" s="911"/>
      <c r="J29" s="7"/>
      <c r="K29" s="7"/>
    </row>
    <row r="30" spans="1:11" ht="15.75" x14ac:dyDescent="0.25">
      <c r="A30" s="35" t="s">
        <v>119</v>
      </c>
      <c r="B30" s="974"/>
      <c r="C30" s="974"/>
      <c r="D30" s="974"/>
      <c r="E30" s="974"/>
      <c r="F30" s="7"/>
      <c r="G30" s="7"/>
      <c r="H30" s="7"/>
      <c r="I30" s="7"/>
      <c r="J30" s="7"/>
      <c r="K30" s="7"/>
    </row>
    <row r="31" spans="1:11" ht="15.75" customHeight="1" x14ac:dyDescent="0.25">
      <c r="A31" s="7"/>
      <c r="B31" s="911"/>
      <c r="C31" s="911"/>
      <c r="D31" s="911"/>
      <c r="E31" s="911"/>
      <c r="F31" s="154" t="s">
        <v>120</v>
      </c>
      <c r="G31" s="897"/>
      <c r="H31" s="962"/>
      <c r="I31" s="962"/>
      <c r="J31" s="7"/>
      <c r="K31" s="7"/>
    </row>
    <row r="32" spans="1:11" ht="15.75" customHeight="1" x14ac:dyDescent="0.25">
      <c r="A32" s="52" t="s">
        <v>122</v>
      </c>
      <c r="B32" s="974"/>
      <c r="C32" s="974"/>
      <c r="D32" s="974"/>
      <c r="E32" s="974"/>
      <c r="F32" s="154" t="s">
        <v>123</v>
      </c>
      <c r="G32" s="901"/>
      <c r="H32" s="917"/>
      <c r="I32" s="154" t="s">
        <v>535</v>
      </c>
      <c r="J32" s="65"/>
      <c r="K32" s="7"/>
    </row>
    <row r="33" spans="1:11" ht="15.75" x14ac:dyDescent="0.25">
      <c r="A33" s="351"/>
      <c r="B33" s="7"/>
      <c r="C33" s="7"/>
      <c r="D33" s="7"/>
      <c r="E33" s="7"/>
      <c r="F33" s="7"/>
      <c r="G33" s="7"/>
      <c r="H33" s="7"/>
      <c r="I33" s="7"/>
      <c r="J33" s="7"/>
      <c r="K33" s="7"/>
    </row>
    <row r="34" spans="1:11" s="198" customFormat="1" ht="15.75" x14ac:dyDescent="0.25">
      <c r="A34" s="35" t="s">
        <v>124</v>
      </c>
      <c r="B34" s="279"/>
      <c r="C34" s="945"/>
      <c r="D34" s="945"/>
      <c r="E34" s="945"/>
      <c r="F34" s="279"/>
      <c r="G34" s="279"/>
      <c r="H34" s="279"/>
      <c r="I34" s="279"/>
      <c r="J34" s="279"/>
      <c r="K34" s="279"/>
    </row>
    <row r="35" spans="1:11" s="198" customFormat="1" ht="15.75" x14ac:dyDescent="0.25">
      <c r="A35" s="35"/>
      <c r="B35" s="279"/>
      <c r="C35" s="13"/>
      <c r="D35" s="13"/>
      <c r="E35" s="279"/>
      <c r="F35" s="279"/>
      <c r="G35" s="279"/>
      <c r="H35" s="279"/>
      <c r="I35" s="279"/>
      <c r="J35" s="279"/>
      <c r="K35" s="279"/>
    </row>
    <row r="36" spans="1:11" s="198" customFormat="1" ht="15.75" x14ac:dyDescent="0.25">
      <c r="A36" s="35" t="s">
        <v>628</v>
      </c>
      <c r="B36" s="279"/>
      <c r="C36" s="279"/>
      <c r="D36" s="279"/>
      <c r="E36" s="13" t="s">
        <v>126</v>
      </c>
      <c r="F36" s="334"/>
      <c r="G36" s="13" t="s">
        <v>125</v>
      </c>
      <c r="H36" s="334"/>
      <c r="I36" s="279"/>
      <c r="J36" s="13"/>
      <c r="K36" s="279"/>
    </row>
    <row r="37" spans="1:11" s="198" customFormat="1" ht="15.75" x14ac:dyDescent="0.25">
      <c r="A37" s="35"/>
      <c r="B37" s="279"/>
      <c r="C37" s="279"/>
      <c r="D37" s="279"/>
      <c r="E37" s="13"/>
      <c r="F37" s="67"/>
      <c r="G37" s="13"/>
      <c r="H37" s="67"/>
      <c r="I37" s="279"/>
      <c r="J37" s="13"/>
      <c r="K37" s="279"/>
    </row>
    <row r="38" spans="1:11" s="198" customFormat="1" ht="15.75" x14ac:dyDescent="0.25">
      <c r="A38" s="35" t="s">
        <v>627</v>
      </c>
      <c r="B38" s="279"/>
      <c r="C38" s="279"/>
      <c r="D38" s="279"/>
      <c r="E38" s="13" t="s">
        <v>126</v>
      </c>
      <c r="F38" s="334"/>
      <c r="G38" s="13" t="s">
        <v>125</v>
      </c>
      <c r="H38" s="334"/>
      <c r="I38" s="279"/>
      <c r="J38" s="279"/>
      <c r="K38" s="279"/>
    </row>
    <row r="39" spans="1:11" s="198" customFormat="1" ht="15.75" x14ac:dyDescent="0.25">
      <c r="A39" s="35" t="s">
        <v>117</v>
      </c>
      <c r="B39" s="279"/>
      <c r="C39" s="279"/>
      <c r="D39" s="52"/>
      <c r="E39" s="279"/>
      <c r="F39" s="279"/>
      <c r="G39" s="13"/>
      <c r="H39" s="13"/>
      <c r="I39" s="13"/>
      <c r="J39" s="13"/>
      <c r="K39" s="279"/>
    </row>
    <row r="40" spans="1:11" s="157" customFormat="1" ht="12.75" x14ac:dyDescent="0.2">
      <c r="A40" s="352"/>
      <c r="D40" s="69"/>
      <c r="F40" s="69"/>
    </row>
    <row r="41" spans="1:11" s="198" customFormat="1" ht="15.75" x14ac:dyDescent="0.25">
      <c r="A41" s="932" t="s">
        <v>629</v>
      </c>
      <c r="B41" s="830"/>
      <c r="C41" s="830"/>
      <c r="D41" s="830"/>
      <c r="E41" s="830"/>
      <c r="F41" s="13" t="s">
        <v>126</v>
      </c>
      <c r="G41" s="334"/>
      <c r="H41" s="13" t="s">
        <v>125</v>
      </c>
      <c r="I41" s="334"/>
      <c r="J41" s="279"/>
      <c r="K41" s="279"/>
    </row>
    <row r="42" spans="1:11" s="1" customFormat="1" ht="12.75" x14ac:dyDescent="0.2">
      <c r="A42" s="352"/>
    </row>
    <row r="43" spans="1:11" ht="15.75" x14ac:dyDescent="0.25">
      <c r="A43" s="932" t="s">
        <v>795</v>
      </c>
      <c r="B43" s="932"/>
      <c r="C43" s="932"/>
      <c r="D43" s="35"/>
      <c r="E43" s="847" t="s">
        <v>796</v>
      </c>
      <c r="F43" s="847"/>
      <c r="G43" s="35"/>
      <c r="H43" s="847" t="s">
        <v>797</v>
      </c>
      <c r="I43" s="847"/>
      <c r="J43" s="7"/>
      <c r="K43" s="7"/>
    </row>
    <row r="44" spans="1:11" ht="15.75" x14ac:dyDescent="0.25">
      <c r="A44" s="35"/>
      <c r="B44" s="334"/>
      <c r="C44" s="7"/>
      <c r="D44" s="35"/>
      <c r="E44" s="334"/>
      <c r="F44" s="7"/>
      <c r="G44" s="35"/>
      <c r="H44" s="334"/>
      <c r="I44" s="67"/>
      <c r="J44" s="7"/>
      <c r="K44" s="7"/>
    </row>
    <row r="45" spans="1:11" s="1" customFormat="1" ht="12.75" x14ac:dyDescent="0.2">
      <c r="A45" s="353"/>
    </row>
    <row r="46" spans="1:11" ht="15.75" x14ac:dyDescent="0.25">
      <c r="A46" s="35" t="s">
        <v>556</v>
      </c>
      <c r="B46" s="7"/>
      <c r="C46" s="7"/>
      <c r="D46" s="897"/>
      <c r="E46" s="897"/>
      <c r="F46" s="897"/>
      <c r="G46" s="897"/>
      <c r="H46" s="7"/>
      <c r="I46" s="7"/>
      <c r="J46" s="7"/>
      <c r="K46" s="7"/>
    </row>
    <row r="47" spans="1:11" ht="15.75" x14ac:dyDescent="0.25">
      <c r="A47" s="35" t="s">
        <v>119</v>
      </c>
      <c r="B47" s="7"/>
      <c r="C47" s="7"/>
      <c r="D47" s="901"/>
      <c r="E47" s="901"/>
      <c r="F47" s="901"/>
      <c r="G47" s="901"/>
      <c r="H47" s="7"/>
      <c r="I47" s="7"/>
      <c r="J47" s="7"/>
      <c r="K47" s="7"/>
    </row>
    <row r="48" spans="1:11" ht="15.75" x14ac:dyDescent="0.25">
      <c r="A48" s="35"/>
      <c r="B48" s="7"/>
      <c r="C48" s="7"/>
      <c r="D48" s="901"/>
      <c r="E48" s="901"/>
      <c r="F48" s="901"/>
      <c r="G48" s="901"/>
      <c r="H48" s="7"/>
      <c r="I48" s="7"/>
      <c r="J48" s="7"/>
      <c r="K48" s="7"/>
    </row>
    <row r="49" spans="1:11" ht="15.75" x14ac:dyDescent="0.25">
      <c r="A49" s="35" t="s">
        <v>557</v>
      </c>
      <c r="B49" s="7"/>
      <c r="C49" s="7"/>
      <c r="D49" s="901"/>
      <c r="E49" s="901"/>
      <c r="F49" s="901"/>
      <c r="G49" s="901"/>
      <c r="H49" s="7"/>
      <c r="I49" s="7"/>
      <c r="J49" s="7"/>
      <c r="K49" s="7"/>
    </row>
    <row r="50" spans="1:11" ht="15.75" x14ac:dyDescent="0.25">
      <c r="A50" s="35" t="s">
        <v>119</v>
      </c>
      <c r="B50" s="7"/>
      <c r="C50" s="7"/>
      <c r="D50" s="901"/>
      <c r="E50" s="901"/>
      <c r="F50" s="901"/>
      <c r="G50" s="901"/>
      <c r="H50" s="7"/>
      <c r="I50" s="7"/>
      <c r="J50" s="7"/>
      <c r="K50" s="7"/>
    </row>
    <row r="51" spans="1:11" ht="15.75" x14ac:dyDescent="0.25">
      <c r="A51" s="35"/>
      <c r="B51" s="7"/>
      <c r="C51" s="7"/>
      <c r="D51" s="901"/>
      <c r="E51" s="901"/>
      <c r="F51" s="901"/>
      <c r="G51" s="901"/>
      <c r="H51" s="7"/>
      <c r="I51" s="7"/>
      <c r="J51" s="7"/>
      <c r="K51" s="7"/>
    </row>
    <row r="52" spans="1:11" ht="15.75" x14ac:dyDescent="0.25">
      <c r="A52" s="7"/>
      <c r="B52" s="7"/>
      <c r="C52" s="7"/>
      <c r="D52" s="7"/>
      <c r="E52" s="7"/>
      <c r="F52" s="7"/>
      <c r="G52" s="7"/>
      <c r="H52" s="7"/>
      <c r="I52" s="7"/>
      <c r="J52" s="7"/>
      <c r="K52" s="7"/>
    </row>
    <row r="53" spans="1:11" ht="15.75" x14ac:dyDescent="0.25">
      <c r="A53" s="52"/>
      <c r="B53" s="7"/>
      <c r="C53" s="7"/>
      <c r="D53" s="7"/>
      <c r="E53" s="7"/>
      <c r="F53" s="7"/>
      <c r="G53" s="7"/>
      <c r="H53" s="7"/>
      <c r="I53" s="7"/>
      <c r="J53" s="7"/>
      <c r="K53" s="7"/>
    </row>
    <row r="54" spans="1:11" s="178" customFormat="1" ht="21" x14ac:dyDescent="0.35">
      <c r="A54" s="312" t="s">
        <v>146</v>
      </c>
    </row>
    <row r="55" spans="1:11" ht="15.75" x14ac:dyDescent="0.25">
      <c r="A55" s="35" t="s">
        <v>1085</v>
      </c>
      <c r="B55" s="7"/>
      <c r="C55" s="7"/>
      <c r="D55" s="7"/>
      <c r="E55" s="7"/>
      <c r="F55" s="7"/>
      <c r="G55" s="7"/>
      <c r="H55" s="7"/>
      <c r="I55" s="7"/>
      <c r="J55" s="7"/>
      <c r="K55" s="7"/>
    </row>
    <row r="56" spans="1:11" x14ac:dyDescent="0.25">
      <c r="A56" s="354"/>
    </row>
    <row r="57" spans="1:11" ht="15.75" x14ac:dyDescent="0.25">
      <c r="A57" s="35" t="s">
        <v>816</v>
      </c>
      <c r="B57" s="7"/>
      <c r="C57" s="334"/>
      <c r="D57" s="35"/>
      <c r="E57" s="7"/>
      <c r="F57" s="35" t="s">
        <v>937</v>
      </c>
      <c r="G57" s="334"/>
      <c r="H57" s="7"/>
      <c r="I57" s="7"/>
      <c r="J57" s="7"/>
      <c r="K57" s="7"/>
    </row>
    <row r="58" spans="1:11" ht="15.75" x14ac:dyDescent="0.25">
      <c r="A58" s="351" t="s">
        <v>128</v>
      </c>
      <c r="B58" s="897"/>
      <c r="C58" s="897"/>
      <c r="D58" s="897"/>
      <c r="E58" s="897"/>
      <c r="F58" s="897"/>
      <c r="G58" s="897"/>
      <c r="H58" s="897"/>
      <c r="I58" s="897"/>
      <c r="J58" s="897"/>
      <c r="K58" s="7"/>
    </row>
    <row r="59" spans="1:11" ht="15.75" x14ac:dyDescent="0.25">
      <c r="A59" s="351"/>
      <c r="B59" s="911"/>
      <c r="C59" s="911"/>
      <c r="D59" s="911"/>
      <c r="E59" s="911"/>
      <c r="F59" s="911"/>
      <c r="G59" s="911"/>
      <c r="H59" s="911"/>
      <c r="I59" s="911"/>
      <c r="J59" s="911"/>
      <c r="K59" s="7"/>
    </row>
    <row r="60" spans="1:11" ht="15.75" x14ac:dyDescent="0.25">
      <c r="A60" s="52" t="s">
        <v>129</v>
      </c>
      <c r="B60" s="52"/>
      <c r="C60" s="901"/>
      <c r="D60" s="901"/>
      <c r="E60" s="901"/>
      <c r="F60" s="901"/>
      <c r="G60" s="901"/>
      <c r="H60" s="901"/>
      <c r="I60" s="901"/>
      <c r="J60" s="901"/>
      <c r="K60" s="7"/>
    </row>
    <row r="61" spans="1:11" ht="15.75" x14ac:dyDescent="0.25">
      <c r="A61" s="52" t="s">
        <v>119</v>
      </c>
      <c r="B61" s="897"/>
      <c r="C61" s="897"/>
      <c r="D61" s="897"/>
      <c r="E61" s="897"/>
      <c r="F61" s="897"/>
      <c r="G61" s="897"/>
      <c r="H61" s="897"/>
      <c r="I61" s="897"/>
      <c r="J61" s="897"/>
      <c r="K61" s="7"/>
    </row>
    <row r="62" spans="1:11" ht="15.75" x14ac:dyDescent="0.25">
      <c r="A62" s="52"/>
      <c r="B62" s="901"/>
      <c r="C62" s="901"/>
      <c r="D62" s="901"/>
      <c r="E62" s="901"/>
      <c r="F62" s="901"/>
      <c r="G62" s="901"/>
      <c r="H62" s="901"/>
      <c r="I62" s="901"/>
      <c r="J62" s="901"/>
      <c r="K62" s="7"/>
    </row>
    <row r="63" spans="1:11" ht="15.75" x14ac:dyDescent="0.25">
      <c r="A63" s="52" t="s">
        <v>122</v>
      </c>
      <c r="B63" s="901"/>
      <c r="C63" s="901"/>
      <c r="D63" s="901"/>
      <c r="E63" s="901"/>
      <c r="F63" s="154" t="s">
        <v>123</v>
      </c>
      <c r="G63" s="901"/>
      <c r="H63" s="917"/>
      <c r="I63" s="154" t="s">
        <v>121</v>
      </c>
      <c r="J63" s="65"/>
      <c r="K63" s="7"/>
    </row>
    <row r="64" spans="1:11" ht="15.75" x14ac:dyDescent="0.25">
      <c r="A64" s="52" t="s">
        <v>130</v>
      </c>
      <c r="B64" s="7"/>
      <c r="C64" s="944"/>
      <c r="D64" s="944"/>
      <c r="E64" s="944"/>
      <c r="F64" s="944"/>
      <c r="G64" s="944"/>
      <c r="H64" s="944"/>
      <c r="I64" s="52"/>
      <c r="J64" s="7"/>
      <c r="K64" s="7"/>
    </row>
    <row r="65" spans="1:11" ht="15.75" x14ac:dyDescent="0.25">
      <c r="A65" s="52" t="s">
        <v>132</v>
      </c>
      <c r="B65" s="7"/>
      <c r="C65" s="901"/>
      <c r="D65" s="901"/>
      <c r="E65" s="7"/>
      <c r="F65" s="7"/>
      <c r="G65" s="7"/>
      <c r="H65" s="7"/>
      <c r="I65" s="52"/>
      <c r="J65" s="7"/>
      <c r="K65" s="7"/>
    </row>
    <row r="66" spans="1:11" ht="15.75" x14ac:dyDescent="0.25">
      <c r="A66" s="52" t="s">
        <v>131</v>
      </c>
      <c r="B66" s="7"/>
      <c r="C66" s="901"/>
      <c r="D66" s="901"/>
      <c r="E66" s="154"/>
      <c r="F66" s="154" t="s">
        <v>1265</v>
      </c>
      <c r="G66" s="963"/>
      <c r="H66" s="964"/>
      <c r="I66" s="52"/>
      <c r="J66" s="7"/>
      <c r="K66" s="7"/>
    </row>
    <row r="67" spans="1:11" ht="18" customHeight="1" x14ac:dyDescent="0.25">
      <c r="A67" s="35" t="s">
        <v>127</v>
      </c>
      <c r="B67" s="7"/>
      <c r="C67" s="7"/>
      <c r="D67" s="7"/>
      <c r="E67" s="7"/>
      <c r="F67" s="7"/>
      <c r="G67" s="7"/>
      <c r="H67" s="7"/>
      <c r="I67" s="7"/>
      <c r="J67" s="7"/>
      <c r="K67" s="7"/>
    </row>
    <row r="68" spans="1:11" s="1" customFormat="1" ht="12.75" x14ac:dyDescent="0.2">
      <c r="A68" s="255"/>
    </row>
    <row r="71" spans="1:11" s="1" customFormat="1" ht="12.75" x14ac:dyDescent="0.2"/>
    <row r="72" spans="1:11" ht="15.75" x14ac:dyDescent="0.25">
      <c r="A72" s="355" t="s">
        <v>848</v>
      </c>
      <c r="B72" s="7"/>
      <c r="C72" s="7"/>
      <c r="D72" s="7"/>
      <c r="E72" s="7"/>
      <c r="F72" s="7"/>
      <c r="G72" s="7"/>
      <c r="H72" s="7"/>
      <c r="I72" s="7"/>
      <c r="J72" s="7"/>
      <c r="K72" s="7"/>
    </row>
    <row r="73" spans="1:11" s="1" customFormat="1" ht="12.75" x14ac:dyDescent="0.2">
      <c r="A73" s="255"/>
    </row>
    <row r="74" spans="1:11" ht="15.75" x14ac:dyDescent="0.25">
      <c r="A74" s="35" t="s">
        <v>133</v>
      </c>
      <c r="B74" s="7"/>
      <c r="C74" s="7"/>
      <c r="D74" s="897"/>
      <c r="E74" s="881"/>
      <c r="F74" s="881"/>
      <c r="G74" s="881"/>
      <c r="H74" s="881"/>
      <c r="I74" s="881"/>
      <c r="J74" s="881"/>
      <c r="K74" s="7"/>
    </row>
    <row r="75" spans="1:11" ht="15.75" x14ac:dyDescent="0.25">
      <c r="A75" s="52" t="s">
        <v>129</v>
      </c>
      <c r="B75" s="7"/>
      <c r="C75" s="897"/>
      <c r="D75" s="897"/>
      <c r="E75" s="897"/>
      <c r="F75" s="897"/>
      <c r="G75" s="897"/>
      <c r="H75" s="897"/>
      <c r="I75" s="897"/>
      <c r="J75" s="897"/>
      <c r="K75" s="7"/>
    </row>
    <row r="76" spans="1:11" ht="15.75" x14ac:dyDescent="0.25">
      <c r="A76" s="52" t="s">
        <v>119</v>
      </c>
      <c r="B76" s="52"/>
      <c r="C76" s="901"/>
      <c r="D76" s="901"/>
      <c r="E76" s="901"/>
      <c r="F76" s="901"/>
      <c r="G76" s="901"/>
      <c r="H76" s="901"/>
      <c r="I76" s="901"/>
      <c r="J76" s="901"/>
      <c r="K76" s="7"/>
    </row>
    <row r="77" spans="1:11" ht="15.75" x14ac:dyDescent="0.25">
      <c r="A77" s="52" t="s">
        <v>122</v>
      </c>
      <c r="B77" s="35"/>
      <c r="C77" s="901"/>
      <c r="D77" s="901"/>
      <c r="E77" s="901"/>
      <c r="F77" s="356" t="s">
        <v>123</v>
      </c>
      <c r="G77" s="901"/>
      <c r="H77" s="917"/>
      <c r="I77" s="356" t="s">
        <v>121</v>
      </c>
      <c r="J77" s="65"/>
      <c r="K77" s="7"/>
    </row>
    <row r="78" spans="1:11" ht="15.75" x14ac:dyDescent="0.25">
      <c r="A78" s="52" t="s">
        <v>130</v>
      </c>
      <c r="B78" s="7"/>
      <c r="C78" s="944"/>
      <c r="D78" s="944"/>
      <c r="E78" s="944"/>
      <c r="F78" s="944"/>
      <c r="G78" s="944"/>
      <c r="H78" s="944"/>
      <c r="I78" s="52"/>
      <c r="J78" s="7"/>
      <c r="K78" s="7"/>
    </row>
    <row r="79" spans="1:11" ht="15.75" x14ac:dyDescent="0.25">
      <c r="A79" s="52" t="s">
        <v>132</v>
      </c>
      <c r="B79" s="7"/>
      <c r="C79" s="914"/>
      <c r="D79" s="914"/>
      <c r="E79" s="52"/>
      <c r="F79" s="52"/>
      <c r="G79" s="52"/>
      <c r="H79" s="52"/>
      <c r="I79" s="52"/>
      <c r="J79" s="7"/>
      <c r="K79" s="7"/>
    </row>
    <row r="80" spans="1:11" ht="15.75" x14ac:dyDescent="0.25">
      <c r="A80" s="52" t="s">
        <v>131</v>
      </c>
      <c r="B80" s="7"/>
      <c r="C80" s="914"/>
      <c r="D80" s="914"/>
      <c r="E80" s="52"/>
      <c r="F80" s="52"/>
      <c r="G80" s="52"/>
      <c r="H80" s="52"/>
      <c r="I80" s="52"/>
      <c r="J80" s="7"/>
      <c r="K80" s="7"/>
    </row>
    <row r="81" spans="1:11" ht="18" customHeight="1" x14ac:dyDescent="0.25">
      <c r="A81" s="35" t="s">
        <v>127</v>
      </c>
      <c r="B81" s="7"/>
      <c r="C81" s="7"/>
      <c r="D81" s="7"/>
      <c r="E81" s="7"/>
      <c r="F81" s="7"/>
      <c r="G81" s="7"/>
      <c r="H81" s="7"/>
      <c r="I81" s="7"/>
      <c r="J81" s="7"/>
      <c r="K81" s="7"/>
    </row>
    <row r="82" spans="1:11" ht="18" customHeight="1" x14ac:dyDescent="0.25"/>
    <row r="83" spans="1:11" ht="18" customHeight="1" x14ac:dyDescent="0.25">
      <c r="A83" s="52"/>
      <c r="B83" s="35"/>
      <c r="C83" s="279"/>
      <c r="D83" s="279"/>
      <c r="E83" s="279"/>
      <c r="F83" s="154"/>
      <c r="G83" s="279"/>
      <c r="H83" s="279"/>
      <c r="I83" s="154"/>
      <c r="J83" s="257"/>
      <c r="K83" s="7"/>
    </row>
    <row r="84" spans="1:11" ht="15.75" x14ac:dyDescent="0.25">
      <c r="A84" s="52"/>
      <c r="B84" s="7"/>
      <c r="C84" s="258"/>
      <c r="D84" s="195"/>
      <c r="E84" s="195"/>
      <c r="F84" s="195"/>
      <c r="G84" s="195"/>
      <c r="H84" s="195"/>
      <c r="I84" s="52"/>
      <c r="J84" s="7"/>
      <c r="K84" s="7"/>
    </row>
    <row r="85" spans="1:11" x14ac:dyDescent="0.25">
      <c r="A85" s="10" t="s">
        <v>1294</v>
      </c>
    </row>
    <row r="86" spans="1:11" s="7" customFormat="1" ht="15.75" x14ac:dyDescent="0.25"/>
    <row r="87" spans="1:11" s="178" customFormat="1" ht="21" x14ac:dyDescent="0.35">
      <c r="A87" s="177" t="s">
        <v>1088</v>
      </c>
    </row>
    <row r="88" spans="1:11" ht="15.75" x14ac:dyDescent="0.25">
      <c r="A88" s="52" t="s">
        <v>938</v>
      </c>
    </row>
    <row r="90" spans="1:11" ht="15.75" x14ac:dyDescent="0.25">
      <c r="A90" s="35" t="s">
        <v>816</v>
      </c>
      <c r="C90" s="38"/>
      <c r="D90" s="336"/>
      <c r="F90" s="35" t="s">
        <v>937</v>
      </c>
      <c r="G90" s="38"/>
    </row>
    <row r="91" spans="1:11" s="1" customFormat="1" ht="12.75" x14ac:dyDescent="0.2"/>
    <row r="92" spans="1:11" ht="15.75" x14ac:dyDescent="0.25">
      <c r="A92" s="52" t="s">
        <v>136</v>
      </c>
      <c r="D92" s="10"/>
      <c r="E92" s="999">
        <f>B58</f>
        <v>0</v>
      </c>
      <c r="F92" s="999"/>
      <c r="G92" s="999"/>
      <c r="H92" s="999"/>
      <c r="I92" s="999"/>
      <c r="J92" s="999"/>
    </row>
    <row r="93" spans="1:11" x14ac:dyDescent="0.25">
      <c r="A93" s="313"/>
      <c r="B93" s="10"/>
      <c r="C93" s="10"/>
      <c r="E93" s="977"/>
      <c r="F93" s="977"/>
      <c r="G93" s="977"/>
      <c r="H93" s="977"/>
      <c r="I93" s="977"/>
      <c r="J93" s="977"/>
    </row>
    <row r="94" spans="1:11" ht="18" customHeight="1" x14ac:dyDescent="0.25">
      <c r="A94" s="35" t="s">
        <v>135</v>
      </c>
      <c r="D94" s="10"/>
      <c r="E94" s="977"/>
      <c r="F94" s="977"/>
      <c r="G94" s="977"/>
      <c r="H94" s="977"/>
      <c r="I94" s="977"/>
      <c r="J94" s="977"/>
    </row>
    <row r="95" spans="1:11" s="1" customFormat="1" ht="12.75" x14ac:dyDescent="0.2"/>
    <row r="96" spans="1:11" ht="15.75" x14ac:dyDescent="0.25">
      <c r="A96" s="357" t="s">
        <v>142</v>
      </c>
      <c r="B96" s="305"/>
      <c r="C96" s="305"/>
      <c r="D96" s="358"/>
      <c r="E96" s="305"/>
      <c r="F96" s="305"/>
      <c r="G96" s="359"/>
      <c r="H96" s="360"/>
      <c r="I96" s="305"/>
      <c r="J96" s="361" t="s">
        <v>138</v>
      </c>
    </row>
    <row r="97" spans="1:10" s="7" customFormat="1" ht="15.75" x14ac:dyDescent="0.25">
      <c r="A97" s="362" t="s">
        <v>145</v>
      </c>
      <c r="B97" s="134"/>
      <c r="C97" s="134"/>
      <c r="D97" s="362" t="s">
        <v>137</v>
      </c>
      <c r="E97" s="134"/>
      <c r="F97" s="134"/>
      <c r="G97" s="363"/>
      <c r="H97" s="364" t="s">
        <v>140</v>
      </c>
      <c r="I97" s="134"/>
      <c r="J97" s="213" t="s">
        <v>139</v>
      </c>
    </row>
    <row r="98" spans="1:10" s="7" customFormat="1" ht="15.75" x14ac:dyDescent="0.25">
      <c r="A98" s="916"/>
      <c r="B98" s="917"/>
      <c r="C98" s="961"/>
      <c r="D98" s="916"/>
      <c r="E98" s="917"/>
      <c r="F98" s="917"/>
      <c r="G98" s="961"/>
      <c r="H98" s="916"/>
      <c r="I98" s="961"/>
      <c r="J98" s="54"/>
    </row>
    <row r="99" spans="1:10" s="7" customFormat="1" ht="15.75" x14ac:dyDescent="0.25">
      <c r="A99" s="916"/>
      <c r="B99" s="917"/>
      <c r="C99" s="961"/>
      <c r="D99" s="916"/>
      <c r="E99" s="917"/>
      <c r="F99" s="917"/>
      <c r="G99" s="961"/>
      <c r="H99" s="916"/>
      <c r="I99" s="961"/>
      <c r="J99" s="55"/>
    </row>
    <row r="100" spans="1:10" s="7" customFormat="1" ht="15.75" x14ac:dyDescent="0.25">
      <c r="A100" s="916"/>
      <c r="B100" s="917"/>
      <c r="C100" s="961"/>
      <c r="D100" s="916"/>
      <c r="E100" s="917"/>
      <c r="F100" s="917"/>
      <c r="G100" s="961"/>
      <c r="H100" s="916"/>
      <c r="I100" s="961"/>
      <c r="J100" s="55"/>
    </row>
    <row r="101" spans="1:10" s="7" customFormat="1" ht="15.75" x14ac:dyDescent="0.25">
      <c r="A101" s="35"/>
      <c r="B101" s="35"/>
      <c r="C101" s="35"/>
      <c r="D101" s="35"/>
      <c r="E101" s="35"/>
      <c r="F101" s="35"/>
      <c r="G101" s="17"/>
      <c r="H101" s="878" t="s">
        <v>141</v>
      </c>
      <c r="I101" s="960"/>
      <c r="J101" s="365">
        <f>SUM(J98:J100)</f>
        <v>0</v>
      </c>
    </row>
    <row r="102" spans="1:10" s="1" customFormat="1" ht="12.75" x14ac:dyDescent="0.2">
      <c r="A102" s="255"/>
    </row>
    <row r="103" spans="1:10" s="7" customFormat="1" ht="15.75" x14ac:dyDescent="0.25">
      <c r="A103" s="357" t="s">
        <v>143</v>
      </c>
      <c r="B103" s="203"/>
      <c r="C103" s="203"/>
      <c r="D103" s="366"/>
      <c r="E103" s="203"/>
      <c r="F103" s="203"/>
      <c r="G103" s="206"/>
      <c r="H103" s="367"/>
      <c r="I103" s="203"/>
      <c r="J103" s="99" t="s">
        <v>138</v>
      </c>
    </row>
    <row r="104" spans="1:10" s="7" customFormat="1" ht="15.75" x14ac:dyDescent="0.25">
      <c r="A104" s="362" t="s">
        <v>144</v>
      </c>
      <c r="B104" s="134"/>
      <c r="C104" s="134"/>
      <c r="D104" s="362" t="s">
        <v>137</v>
      </c>
      <c r="E104" s="134"/>
      <c r="F104" s="134"/>
      <c r="G104" s="363"/>
      <c r="H104" s="364" t="s">
        <v>140</v>
      </c>
      <c r="I104" s="134"/>
      <c r="J104" s="213" t="s">
        <v>139</v>
      </c>
    </row>
    <row r="105" spans="1:10" s="7" customFormat="1" ht="15.75" x14ac:dyDescent="0.25">
      <c r="A105" s="916"/>
      <c r="B105" s="901"/>
      <c r="C105" s="976"/>
      <c r="D105" s="916"/>
      <c r="E105" s="901"/>
      <c r="F105" s="901"/>
      <c r="G105" s="976"/>
      <c r="H105" s="916"/>
      <c r="I105" s="976"/>
      <c r="J105" s="54"/>
    </row>
    <row r="106" spans="1:10" s="7" customFormat="1" ht="15.75" x14ac:dyDescent="0.25">
      <c r="A106" s="916"/>
      <c r="B106" s="901"/>
      <c r="C106" s="976"/>
      <c r="D106" s="916"/>
      <c r="E106" s="901"/>
      <c r="F106" s="901"/>
      <c r="G106" s="976"/>
      <c r="H106" s="916"/>
      <c r="I106" s="976"/>
      <c r="J106" s="55"/>
    </row>
    <row r="107" spans="1:10" s="7" customFormat="1" ht="15.75" x14ac:dyDescent="0.25">
      <c r="A107" s="916"/>
      <c r="B107" s="901"/>
      <c r="C107" s="976"/>
      <c r="D107" s="916"/>
      <c r="E107" s="901"/>
      <c r="F107" s="901"/>
      <c r="G107" s="976"/>
      <c r="H107" s="916"/>
      <c r="I107" s="976"/>
      <c r="J107" s="55"/>
    </row>
    <row r="108" spans="1:10" s="7" customFormat="1" ht="15.75" x14ac:dyDescent="0.25">
      <c r="A108" s="35"/>
      <c r="B108" s="35"/>
      <c r="C108" s="35"/>
      <c r="D108" s="35"/>
      <c r="E108" s="35"/>
      <c r="F108" s="35"/>
      <c r="G108" s="17"/>
      <c r="H108" s="878" t="s">
        <v>141</v>
      </c>
      <c r="I108" s="960"/>
      <c r="J108" s="365">
        <f>SUM(J105:J107)</f>
        <v>0</v>
      </c>
    </row>
    <row r="109" spans="1:10" s="368" customFormat="1" ht="15.75" x14ac:dyDescent="0.25">
      <c r="A109" s="988" t="s">
        <v>942</v>
      </c>
      <c r="B109" s="988"/>
      <c r="C109" s="988"/>
      <c r="D109" s="988"/>
      <c r="E109" s="988"/>
    </row>
    <row r="110" spans="1:10" s="7" customFormat="1" ht="15.75" x14ac:dyDescent="0.25">
      <c r="A110" s="369"/>
    </row>
    <row r="111" spans="1:10" s="7" customFormat="1" ht="15.75" x14ac:dyDescent="0.25">
      <c r="A111" s="370"/>
    </row>
    <row r="112" spans="1:10" s="178" customFormat="1" ht="21" x14ac:dyDescent="0.35">
      <c r="A112" s="312" t="s">
        <v>705</v>
      </c>
    </row>
    <row r="113" spans="1:11" ht="15.75" x14ac:dyDescent="0.25">
      <c r="A113" s="52" t="s">
        <v>698</v>
      </c>
    </row>
    <row r="114" spans="1:11" x14ac:dyDescent="0.25">
      <c r="A114" s="198"/>
    </row>
    <row r="115" spans="1:11" s="7" customFormat="1" ht="15.75" x14ac:dyDescent="0.25">
      <c r="A115" s="932" t="s">
        <v>939</v>
      </c>
      <c r="B115" s="932"/>
      <c r="C115" s="932"/>
      <c r="D115" s="932"/>
      <c r="E115" s="932"/>
      <c r="F115" s="932"/>
      <c r="G115" s="932"/>
      <c r="H115" s="932"/>
      <c r="I115" s="932"/>
      <c r="J115" s="932"/>
      <c r="K115" s="932"/>
    </row>
    <row r="116" spans="1:11" s="7" customFormat="1" ht="15.75" x14ac:dyDescent="0.25">
      <c r="A116" s="35" t="s">
        <v>798</v>
      </c>
    </row>
    <row r="117" spans="1:11" s="7" customFormat="1" ht="15.75" x14ac:dyDescent="0.25">
      <c r="A117" s="279"/>
      <c r="C117" s="13" t="s">
        <v>126</v>
      </c>
      <c r="D117" s="334"/>
      <c r="E117" s="13" t="s">
        <v>125</v>
      </c>
      <c r="F117" s="334"/>
    </row>
    <row r="118" spans="1:11" s="1" customFormat="1" ht="12.75" x14ac:dyDescent="0.2">
      <c r="A118" s="157"/>
    </row>
    <row r="119" spans="1:11" s="7" customFormat="1" ht="15.75" x14ac:dyDescent="0.25">
      <c r="A119" s="35" t="s">
        <v>999</v>
      </c>
    </row>
    <row r="120" spans="1:11" s="7" customFormat="1" ht="15.75" x14ac:dyDescent="0.25">
      <c r="C120" s="13" t="s">
        <v>126</v>
      </c>
      <c r="D120" s="334"/>
      <c r="E120" s="13" t="s">
        <v>125</v>
      </c>
      <c r="F120" s="334"/>
    </row>
    <row r="121" spans="1:11" s="1" customFormat="1" ht="12.75" x14ac:dyDescent="0.2">
      <c r="C121" s="69"/>
      <c r="D121" s="69"/>
      <c r="E121" s="69"/>
      <c r="F121" s="69"/>
    </row>
    <row r="122" spans="1:11" s="7" customFormat="1" ht="15.75" x14ac:dyDescent="0.25">
      <c r="A122" s="52" t="s">
        <v>613</v>
      </c>
      <c r="B122" s="52"/>
      <c r="C122" s="13"/>
      <c r="D122" s="13"/>
      <c r="E122" s="13"/>
      <c r="F122" s="13"/>
      <c r="G122" s="52"/>
    </row>
    <row r="123" spans="1:11" s="7" customFormat="1" ht="15.75" x14ac:dyDescent="0.25">
      <c r="C123" s="13" t="s">
        <v>126</v>
      </c>
      <c r="D123" s="334"/>
      <c r="E123" s="13" t="s">
        <v>125</v>
      </c>
      <c r="F123" s="334"/>
    </row>
    <row r="124" spans="1:11" s="1" customFormat="1" ht="12.75" x14ac:dyDescent="0.2">
      <c r="C124" s="69"/>
      <c r="D124" s="69"/>
      <c r="E124" s="69"/>
      <c r="F124" s="69"/>
    </row>
    <row r="125" spans="1:11" s="7" customFormat="1" ht="15.75" x14ac:dyDescent="0.25">
      <c r="A125" s="52" t="s">
        <v>622</v>
      </c>
      <c r="C125" s="13"/>
      <c r="D125" s="13"/>
      <c r="E125" s="13"/>
      <c r="F125" s="13"/>
    </row>
    <row r="126" spans="1:11" s="7" customFormat="1" ht="15.75" x14ac:dyDescent="0.25">
      <c r="A126" s="52"/>
      <c r="C126" s="13" t="s">
        <v>126</v>
      </c>
      <c r="D126" s="334"/>
      <c r="E126" s="13" t="s">
        <v>125</v>
      </c>
      <c r="F126" s="334"/>
    </row>
    <row r="127" spans="1:11" s="1" customFormat="1" ht="12.75" x14ac:dyDescent="0.2">
      <c r="A127" s="255"/>
    </row>
    <row r="128" spans="1:11" s="7" customFormat="1" ht="15.75" x14ac:dyDescent="0.25">
      <c r="A128" s="35"/>
    </row>
    <row r="129" spans="1:14" s="7" customFormat="1" ht="15.75" x14ac:dyDescent="0.25">
      <c r="A129" s="351"/>
      <c r="C129" s="13"/>
      <c r="D129" s="688"/>
      <c r="E129" s="13"/>
      <c r="F129" s="688"/>
    </row>
    <row r="130" spans="1:14" s="7" customFormat="1" ht="15.75" x14ac:dyDescent="0.25">
      <c r="A130" s="271"/>
      <c r="C130" s="67"/>
      <c r="D130" s="67"/>
      <c r="E130" s="67"/>
      <c r="F130" s="67"/>
    </row>
    <row r="131" spans="1:14" s="7" customFormat="1" ht="15.75" x14ac:dyDescent="0.25"/>
    <row r="132" spans="1:14" s="178" customFormat="1" ht="21" x14ac:dyDescent="0.35">
      <c r="A132" s="177" t="s">
        <v>905</v>
      </c>
    </row>
    <row r="134" spans="1:14" ht="15.75" x14ac:dyDescent="0.25">
      <c r="A134" s="932" t="s">
        <v>799</v>
      </c>
      <c r="B134" s="932"/>
      <c r="C134" s="932"/>
      <c r="D134" s="932"/>
      <c r="E134" s="932"/>
      <c r="F134" s="932"/>
      <c r="G134" s="932"/>
      <c r="H134" s="932"/>
      <c r="I134" s="932"/>
      <c r="J134" s="932"/>
      <c r="K134" s="932"/>
    </row>
    <row r="135" spans="1:14" ht="15.75" x14ac:dyDescent="0.25">
      <c r="A135" s="932" t="s">
        <v>940</v>
      </c>
      <c r="B135" s="932"/>
      <c r="C135" s="932"/>
      <c r="D135" s="932"/>
      <c r="E135" s="932"/>
      <c r="F135" s="932"/>
      <c r="G135" s="932"/>
      <c r="H135" s="932"/>
      <c r="I135" s="932"/>
    </row>
    <row r="136" spans="1:14" s="1" customFormat="1" ht="12.75" x14ac:dyDescent="0.2">
      <c r="A136" s="157"/>
      <c r="M136" s="371"/>
    </row>
    <row r="137" spans="1:14" ht="15.75" x14ac:dyDescent="0.25">
      <c r="A137" s="932" t="s">
        <v>800</v>
      </c>
      <c r="B137" s="932"/>
      <c r="C137" s="932"/>
      <c r="D137" s="932"/>
      <c r="E137" s="932"/>
      <c r="F137" s="932"/>
      <c r="G137" s="932"/>
      <c r="H137" s="932"/>
      <c r="I137" s="932"/>
      <c r="J137" s="932"/>
      <c r="K137" s="932"/>
      <c r="M137" s="372"/>
      <c r="N137" s="373"/>
    </row>
    <row r="138" spans="1:14" s="1" customFormat="1" ht="12.75" x14ac:dyDescent="0.2">
      <c r="A138" s="255"/>
    </row>
    <row r="139" spans="1:14" s="7" customFormat="1" ht="18" customHeight="1" x14ac:dyDescent="0.25">
      <c r="A139" s="205" t="s">
        <v>630</v>
      </c>
      <c r="B139" s="203"/>
      <c r="C139" s="203"/>
      <c r="D139" s="203"/>
      <c r="E139" s="374"/>
      <c r="F139" s="375" t="s">
        <v>588</v>
      </c>
      <c r="G139" s="376"/>
      <c r="H139" s="367" t="s">
        <v>631</v>
      </c>
      <c r="I139" s="367"/>
      <c r="J139" s="206"/>
    </row>
    <row r="140" spans="1:14" x14ac:dyDescent="0.25">
      <c r="A140" s="883"/>
      <c r="B140" s="898"/>
      <c r="C140" s="898"/>
      <c r="D140" s="899"/>
      <c r="E140" s="883"/>
      <c r="F140" s="898"/>
      <c r="G140" s="899"/>
      <c r="H140" s="883"/>
      <c r="I140" s="898"/>
      <c r="J140" s="899"/>
    </row>
    <row r="141" spans="1:14" x14ac:dyDescent="0.25">
      <c r="A141" s="880"/>
      <c r="B141" s="833"/>
      <c r="C141" s="833"/>
      <c r="D141" s="900"/>
      <c r="E141" s="880"/>
      <c r="F141" s="833"/>
      <c r="G141" s="900"/>
      <c r="H141" s="880"/>
      <c r="I141" s="833"/>
      <c r="J141" s="900"/>
    </row>
    <row r="142" spans="1:14" x14ac:dyDescent="0.25">
      <c r="A142" s="883"/>
      <c r="B142" s="898"/>
      <c r="C142" s="898"/>
      <c r="D142" s="899"/>
      <c r="E142" s="883"/>
      <c r="F142" s="898"/>
      <c r="G142" s="899"/>
      <c r="H142" s="883"/>
      <c r="I142" s="898"/>
      <c r="J142" s="899"/>
    </row>
    <row r="143" spans="1:14" x14ac:dyDescent="0.25">
      <c r="A143" s="880"/>
      <c r="B143" s="833"/>
      <c r="C143" s="833"/>
      <c r="D143" s="900"/>
      <c r="E143" s="880"/>
      <c r="F143" s="833"/>
      <c r="G143" s="900"/>
      <c r="H143" s="880"/>
      <c r="I143" s="833"/>
      <c r="J143" s="900"/>
    </row>
    <row r="144" spans="1:14" x14ac:dyDescent="0.25">
      <c r="A144" s="883"/>
      <c r="B144" s="898"/>
      <c r="C144" s="898"/>
      <c r="D144" s="899"/>
      <c r="E144" s="883"/>
      <c r="F144" s="898"/>
      <c r="G144" s="899"/>
      <c r="H144" s="883"/>
      <c r="I144" s="898"/>
      <c r="J144" s="899"/>
    </row>
    <row r="145" spans="1:10" x14ac:dyDescent="0.25">
      <c r="A145" s="880"/>
      <c r="B145" s="833"/>
      <c r="C145" s="833"/>
      <c r="D145" s="900"/>
      <c r="E145" s="880"/>
      <c r="F145" s="833"/>
      <c r="G145" s="900"/>
      <c r="H145" s="880"/>
      <c r="I145" s="833"/>
      <c r="J145" s="900"/>
    </row>
    <row r="146" spans="1:10" x14ac:dyDescent="0.25">
      <c r="A146" s="883"/>
      <c r="B146" s="898"/>
      <c r="C146" s="898"/>
      <c r="D146" s="899"/>
      <c r="E146" s="883"/>
      <c r="F146" s="898"/>
      <c r="G146" s="899"/>
      <c r="H146" s="883"/>
      <c r="I146" s="898"/>
      <c r="J146" s="899"/>
    </row>
    <row r="147" spans="1:10" x14ac:dyDescent="0.25">
      <c r="A147" s="880"/>
      <c r="B147" s="833"/>
      <c r="C147" s="833"/>
      <c r="D147" s="900"/>
      <c r="E147" s="880"/>
      <c r="F147" s="833"/>
      <c r="G147" s="900"/>
      <c r="H147" s="880"/>
      <c r="I147" s="833"/>
      <c r="J147" s="900"/>
    </row>
    <row r="148" spans="1:10" x14ac:dyDescent="0.25">
      <c r="A148" s="883"/>
      <c r="B148" s="898"/>
      <c r="C148" s="898"/>
      <c r="D148" s="899"/>
      <c r="E148" s="883"/>
      <c r="F148" s="898"/>
      <c r="G148" s="899"/>
      <c r="H148" s="883"/>
      <c r="I148" s="884"/>
      <c r="J148" s="885"/>
    </row>
    <row r="149" spans="1:10" x14ac:dyDescent="0.25">
      <c r="A149" s="880"/>
      <c r="B149" s="833"/>
      <c r="C149" s="833"/>
      <c r="D149" s="900"/>
      <c r="E149" s="880"/>
      <c r="F149" s="881"/>
      <c r="G149" s="882"/>
      <c r="H149" s="880"/>
      <c r="I149" s="881"/>
      <c r="J149" s="882"/>
    </row>
    <row r="150" spans="1:10" x14ac:dyDescent="0.25">
      <c r="A150" s="883"/>
      <c r="B150" s="884"/>
      <c r="C150" s="884"/>
      <c r="D150" s="885"/>
      <c r="E150" s="883"/>
      <c r="F150" s="884"/>
      <c r="G150" s="885"/>
      <c r="H150" s="883"/>
      <c r="I150" s="884"/>
      <c r="J150" s="885"/>
    </row>
    <row r="151" spans="1:10" x14ac:dyDescent="0.25">
      <c r="A151" s="880"/>
      <c r="B151" s="881"/>
      <c r="C151" s="881"/>
      <c r="D151" s="882"/>
      <c r="E151" s="880"/>
      <c r="F151" s="881"/>
      <c r="G151" s="882"/>
      <c r="H151" s="880"/>
      <c r="I151" s="881"/>
      <c r="J151" s="882"/>
    </row>
    <row r="152" spans="1:10" x14ac:dyDescent="0.25">
      <c r="A152" s="883"/>
      <c r="B152" s="884"/>
      <c r="C152" s="884"/>
      <c r="D152" s="885"/>
      <c r="E152" s="883"/>
      <c r="F152" s="884"/>
      <c r="G152" s="885"/>
      <c r="H152" s="883"/>
      <c r="I152" s="884"/>
      <c r="J152" s="885"/>
    </row>
    <row r="153" spans="1:10" x14ac:dyDescent="0.25">
      <c r="A153" s="880"/>
      <c r="B153" s="881"/>
      <c r="C153" s="881"/>
      <c r="D153" s="882"/>
      <c r="E153" s="880"/>
      <c r="F153" s="881"/>
      <c r="G153" s="882"/>
      <c r="H153" s="880"/>
      <c r="I153" s="881"/>
      <c r="J153" s="882"/>
    </row>
    <row r="154" spans="1:10" x14ac:dyDescent="0.25">
      <c r="A154" s="883"/>
      <c r="B154" s="884"/>
      <c r="C154" s="884"/>
      <c r="D154" s="885"/>
      <c r="E154" s="883"/>
      <c r="F154" s="884"/>
      <c r="G154" s="885"/>
      <c r="H154" s="883"/>
      <c r="I154" s="884"/>
      <c r="J154" s="885"/>
    </row>
    <row r="155" spans="1:10" x14ac:dyDescent="0.25">
      <c r="A155" s="880"/>
      <c r="B155" s="881"/>
      <c r="C155" s="881"/>
      <c r="D155" s="882"/>
      <c r="E155" s="880"/>
      <c r="F155" s="881"/>
      <c r="G155" s="882"/>
      <c r="H155" s="880"/>
      <c r="I155" s="881"/>
      <c r="J155" s="882"/>
    </row>
    <row r="156" spans="1:10" x14ac:dyDescent="0.25">
      <c r="A156" s="883"/>
      <c r="B156" s="884"/>
      <c r="C156" s="884"/>
      <c r="D156" s="885"/>
      <c r="E156" s="883"/>
      <c r="F156" s="884"/>
      <c r="G156" s="885"/>
      <c r="H156" s="883"/>
      <c r="I156" s="884"/>
      <c r="J156" s="885"/>
    </row>
    <row r="157" spans="1:10" x14ac:dyDescent="0.25">
      <c r="A157" s="880"/>
      <c r="B157" s="881"/>
      <c r="C157" s="881"/>
      <c r="D157" s="882"/>
      <c r="E157" s="880"/>
      <c r="F157" s="881"/>
      <c r="G157" s="882"/>
      <c r="H157" s="880"/>
      <c r="I157" s="881"/>
      <c r="J157" s="882"/>
    </row>
    <row r="158" spans="1:10" x14ac:dyDescent="0.25">
      <c r="A158" s="883"/>
      <c r="B158" s="884"/>
      <c r="C158" s="884"/>
      <c r="D158" s="885"/>
      <c r="E158" s="883"/>
      <c r="F158" s="884"/>
      <c r="G158" s="885"/>
      <c r="H158" s="883"/>
      <c r="I158" s="884"/>
      <c r="J158" s="885"/>
    </row>
    <row r="159" spans="1:10" x14ac:dyDescent="0.25">
      <c r="A159" s="880"/>
      <c r="B159" s="881"/>
      <c r="C159" s="881"/>
      <c r="D159" s="882"/>
      <c r="E159" s="880"/>
      <c r="F159" s="881"/>
      <c r="G159" s="882"/>
      <c r="H159" s="880"/>
      <c r="I159" s="881"/>
      <c r="J159" s="882"/>
    </row>
    <row r="160" spans="1:10" x14ac:dyDescent="0.25">
      <c r="A160" s="883"/>
      <c r="B160" s="884"/>
      <c r="C160" s="884"/>
      <c r="D160" s="885"/>
      <c r="E160" s="883"/>
      <c r="F160" s="884"/>
      <c r="G160" s="885"/>
      <c r="H160" s="883"/>
      <c r="I160" s="884"/>
      <c r="J160" s="885"/>
    </row>
    <row r="161" spans="1:11" x14ac:dyDescent="0.25">
      <c r="A161" s="880"/>
      <c r="B161" s="881"/>
      <c r="C161" s="881"/>
      <c r="D161" s="882"/>
      <c r="E161" s="880"/>
      <c r="F161" s="881"/>
      <c r="G161" s="882"/>
      <c r="H161" s="880"/>
      <c r="I161" s="881"/>
      <c r="J161" s="882"/>
    </row>
    <row r="162" spans="1:11" x14ac:dyDescent="0.25">
      <c r="A162" s="883"/>
      <c r="B162" s="884"/>
      <c r="C162" s="884"/>
      <c r="D162" s="885"/>
      <c r="E162" s="883"/>
      <c r="F162" s="884"/>
      <c r="G162" s="885"/>
      <c r="H162" s="883"/>
      <c r="I162" s="884"/>
      <c r="J162" s="885"/>
    </row>
    <row r="163" spans="1:11" x14ac:dyDescent="0.25">
      <c r="A163" s="880"/>
      <c r="B163" s="881"/>
      <c r="C163" s="881"/>
      <c r="D163" s="882"/>
      <c r="E163" s="880"/>
      <c r="F163" s="881"/>
      <c r="G163" s="882"/>
      <c r="H163" s="880"/>
      <c r="I163" s="881"/>
      <c r="J163" s="882"/>
    </row>
    <row r="164" spans="1:11" x14ac:dyDescent="0.25">
      <c r="A164" s="198"/>
      <c r="B164" s="198"/>
      <c r="C164" s="198"/>
      <c r="D164" s="198"/>
      <c r="E164" s="198"/>
      <c r="F164" s="198"/>
      <c r="G164" s="198"/>
      <c r="H164" s="198"/>
      <c r="I164" s="198"/>
      <c r="J164" s="198"/>
    </row>
    <row r="165" spans="1:11" x14ac:dyDescent="0.25">
      <c r="A165" s="198"/>
      <c r="B165" s="198"/>
      <c r="C165" s="198"/>
      <c r="D165" s="198"/>
      <c r="E165" s="198"/>
      <c r="F165" s="198"/>
      <c r="G165" s="198"/>
      <c r="H165" s="198"/>
      <c r="I165" s="198"/>
      <c r="J165" s="198"/>
    </row>
    <row r="166" spans="1:11" x14ac:dyDescent="0.25">
      <c r="A166" s="198"/>
      <c r="B166" s="198"/>
      <c r="C166" s="198"/>
      <c r="D166" s="198"/>
      <c r="E166" s="198"/>
      <c r="F166" s="198"/>
      <c r="G166" s="198"/>
      <c r="H166" s="198"/>
      <c r="I166" s="198"/>
      <c r="J166" s="198"/>
    </row>
    <row r="167" spans="1:11" x14ac:dyDescent="0.25">
      <c r="A167" s="198"/>
      <c r="B167" s="198"/>
      <c r="C167" s="198"/>
      <c r="D167" s="198"/>
      <c r="E167" s="198"/>
      <c r="F167" s="198"/>
      <c r="G167" s="198"/>
      <c r="H167" s="198"/>
      <c r="I167" s="198"/>
      <c r="J167" s="198"/>
    </row>
    <row r="168" spans="1:11" x14ac:dyDescent="0.25">
      <c r="A168" s="198"/>
      <c r="B168" s="198"/>
      <c r="C168" s="198"/>
      <c r="D168" s="198"/>
      <c r="E168" s="198"/>
      <c r="F168" s="198"/>
      <c r="G168" s="198"/>
      <c r="H168" s="198"/>
      <c r="I168" s="198"/>
      <c r="J168" s="198"/>
    </row>
    <row r="170" spans="1:11" ht="19.5" x14ac:dyDescent="0.3">
      <c r="A170" s="377"/>
      <c r="B170" s="378"/>
      <c r="C170" s="378"/>
    </row>
    <row r="171" spans="1:11" x14ac:dyDescent="0.25">
      <c r="A171" s="10" t="s">
        <v>1294</v>
      </c>
    </row>
    <row r="172" spans="1:11" s="7" customFormat="1" ht="15.75" x14ac:dyDescent="0.25"/>
    <row r="173" spans="1:11" s="178" customFormat="1" ht="21" x14ac:dyDescent="0.35">
      <c r="A173" s="177" t="s">
        <v>148</v>
      </c>
    </row>
    <row r="174" spans="1:11" x14ac:dyDescent="0.25">
      <c r="A174" s="379"/>
    </row>
    <row r="175" spans="1:11" s="146" customFormat="1" ht="15.75" x14ac:dyDescent="0.25">
      <c r="A175" s="35" t="s">
        <v>149</v>
      </c>
      <c r="B175" s="7"/>
      <c r="C175" s="7"/>
      <c r="D175" s="7"/>
      <c r="F175" s="334"/>
      <c r="H175" s="56"/>
      <c r="I175" s="877" t="s">
        <v>1266</v>
      </c>
      <c r="J175" s="842"/>
      <c r="K175" s="842"/>
    </row>
    <row r="176" spans="1:11" s="270" customFormat="1" ht="12.75" x14ac:dyDescent="0.2">
      <c r="A176" s="157"/>
      <c r="B176" s="1"/>
      <c r="C176" s="1"/>
      <c r="D176" s="1"/>
      <c r="F176" s="1"/>
    </row>
    <row r="177" spans="1:11" s="7" customFormat="1" ht="15.75" x14ac:dyDescent="0.25">
      <c r="A177" s="35" t="s">
        <v>150</v>
      </c>
      <c r="F177" s="56"/>
    </row>
    <row r="178" spans="1:11" s="1" customFormat="1" ht="12.75" x14ac:dyDescent="0.2">
      <c r="A178" s="255"/>
    </row>
    <row r="179" spans="1:11" s="7" customFormat="1" ht="15.75" x14ac:dyDescent="0.25">
      <c r="A179" s="35" t="s">
        <v>553</v>
      </c>
      <c r="F179" s="334"/>
    </row>
    <row r="180" spans="1:11" s="1" customFormat="1" ht="12.75" x14ac:dyDescent="0.2">
      <c r="A180" s="157"/>
      <c r="J180" s="270"/>
    </row>
    <row r="181" spans="1:11" s="7" customFormat="1" ht="15.75" x14ac:dyDescent="0.25">
      <c r="A181" s="269" t="s">
        <v>760</v>
      </c>
      <c r="F181" s="56"/>
    </row>
    <row r="182" spans="1:11" s="1" customFormat="1" ht="12.75" x14ac:dyDescent="0.2">
      <c r="A182" s="380"/>
      <c r="F182" s="270"/>
    </row>
    <row r="183" spans="1:11" s="7" customFormat="1" ht="15.75" x14ac:dyDescent="0.25">
      <c r="A183" s="35" t="s">
        <v>761</v>
      </c>
      <c r="F183" s="56"/>
    </row>
    <row r="184" spans="1:11" s="1" customFormat="1" ht="12.75" x14ac:dyDescent="0.2">
      <c r="A184" s="381"/>
    </row>
    <row r="185" spans="1:11" s="7" customFormat="1" ht="15.75" x14ac:dyDescent="0.25">
      <c r="A185" s="843" t="s">
        <v>801</v>
      </c>
      <c r="B185" s="843"/>
      <c r="C185" s="843"/>
      <c r="D185" s="843"/>
      <c r="E185" s="843"/>
      <c r="F185" s="843"/>
      <c r="G185" s="843"/>
      <c r="H185" s="843"/>
      <c r="I185" s="843"/>
      <c r="J185" s="843"/>
      <c r="K185" s="843"/>
    </row>
    <row r="186" spans="1:11" s="7" customFormat="1" ht="15.75" x14ac:dyDescent="0.25">
      <c r="A186" s="350" t="s">
        <v>802</v>
      </c>
    </row>
    <row r="187" spans="1:11" s="7" customFormat="1" ht="15.75" x14ac:dyDescent="0.25">
      <c r="A187" s="897"/>
      <c r="B187" s="897"/>
      <c r="C187" s="897"/>
      <c r="D187" s="897"/>
      <c r="E187" s="897"/>
      <c r="F187" s="897"/>
      <c r="G187" s="897"/>
      <c r="H187" s="897"/>
      <c r="I187" s="897"/>
    </row>
    <row r="188" spans="1:11" s="7" customFormat="1" ht="15.75" x14ac:dyDescent="0.25">
      <c r="A188" s="897"/>
      <c r="B188" s="897"/>
      <c r="C188" s="897"/>
      <c r="D188" s="897"/>
      <c r="E188" s="897"/>
      <c r="F188" s="897"/>
      <c r="G188" s="897"/>
      <c r="H188" s="897"/>
      <c r="I188" s="897"/>
    </row>
    <row r="189" spans="1:11" s="7" customFormat="1" ht="15.75" x14ac:dyDescent="0.25">
      <c r="A189" s="897"/>
      <c r="B189" s="897"/>
      <c r="C189" s="897"/>
      <c r="D189" s="897"/>
      <c r="E189" s="897"/>
      <c r="F189" s="897"/>
      <c r="G189" s="897"/>
      <c r="H189" s="897"/>
      <c r="I189" s="897"/>
    </row>
    <row r="190" spans="1:11" s="7" customFormat="1" ht="15.75" x14ac:dyDescent="0.25">
      <c r="A190" s="897"/>
      <c r="B190" s="897"/>
      <c r="C190" s="897"/>
      <c r="D190" s="897"/>
      <c r="E190" s="897"/>
      <c r="F190" s="897"/>
      <c r="G190" s="897"/>
      <c r="H190" s="897"/>
      <c r="I190" s="897"/>
    </row>
    <row r="191" spans="1:11" s="7" customFormat="1" ht="15.75" x14ac:dyDescent="0.25">
      <c r="A191" s="897"/>
      <c r="B191" s="897"/>
      <c r="C191" s="897"/>
      <c r="D191" s="897"/>
      <c r="E191" s="897"/>
      <c r="F191" s="897"/>
      <c r="G191" s="897"/>
      <c r="H191" s="897"/>
      <c r="I191" s="897"/>
    </row>
    <row r="192" spans="1:11" s="7" customFormat="1" ht="15.75" x14ac:dyDescent="0.25"/>
    <row r="193" spans="1:14" s="7" customFormat="1" ht="15.75" x14ac:dyDescent="0.25"/>
    <row r="194" spans="1:14" s="178" customFormat="1" ht="21" x14ac:dyDescent="0.35">
      <c r="A194" s="312" t="s">
        <v>151</v>
      </c>
    </row>
    <row r="195" spans="1:14" x14ac:dyDescent="0.25">
      <c r="A195" s="198"/>
    </row>
    <row r="196" spans="1:14" s="7" customFormat="1" ht="15.75" x14ac:dyDescent="0.25">
      <c r="A196" s="355" t="s">
        <v>632</v>
      </c>
      <c r="D196" s="175"/>
    </row>
    <row r="197" spans="1:14" s="1" customFormat="1" ht="12.75" x14ac:dyDescent="0.2">
      <c r="A197" s="255"/>
    </row>
    <row r="198" spans="1:14" s="7" customFormat="1" ht="15.75" x14ac:dyDescent="0.25">
      <c r="A198" s="382" t="s">
        <v>633</v>
      </c>
      <c r="D198" s="383"/>
      <c r="E198" s="58"/>
      <c r="G198" s="35" t="s">
        <v>589</v>
      </c>
      <c r="I198" s="58"/>
      <c r="J198" s="382"/>
    </row>
    <row r="199" spans="1:14" s="7" customFormat="1" ht="15.75" x14ac:dyDescent="0.25">
      <c r="A199" s="52" t="s">
        <v>152</v>
      </c>
      <c r="D199" s="235" t="e">
        <f>+I198/E198</f>
        <v>#DIV/0!</v>
      </c>
      <c r="G199" s="52" t="s">
        <v>590</v>
      </c>
    </row>
    <row r="200" spans="1:14" s="1" customFormat="1" ht="12.75" x14ac:dyDescent="0.2">
      <c r="D200" s="384"/>
    </row>
    <row r="201" spans="1:14" s="7" customFormat="1" ht="15.75" x14ac:dyDescent="0.25">
      <c r="A201" s="35" t="s">
        <v>1089</v>
      </c>
      <c r="J201" s="58"/>
    </row>
    <row r="202" spans="1:14" s="7" customFormat="1" ht="15.75" x14ac:dyDescent="0.25">
      <c r="A202" s="52" t="s">
        <v>1090</v>
      </c>
      <c r="G202" s="13"/>
      <c r="H202" s="46"/>
      <c r="J202" s="58"/>
    </row>
    <row r="203" spans="1:14" s="7" customFormat="1" ht="15.75" x14ac:dyDescent="0.25">
      <c r="A203" s="52" t="s">
        <v>1091</v>
      </c>
      <c r="G203" s="13"/>
      <c r="J203" s="58"/>
      <c r="M203" s="52"/>
    </row>
    <row r="204" spans="1:14" s="1" customFormat="1" ht="12.75" x14ac:dyDescent="0.2">
      <c r="A204" s="255"/>
    </row>
    <row r="205" spans="1:14" s="7" customFormat="1" ht="15.75" x14ac:dyDescent="0.25">
      <c r="A205" s="355" t="s">
        <v>762</v>
      </c>
    </row>
    <row r="206" spans="1:14" s="7" customFormat="1" ht="15.75" x14ac:dyDescent="0.25">
      <c r="A206" s="334"/>
      <c r="B206" s="35" t="s">
        <v>153</v>
      </c>
      <c r="E206" s="154" t="s">
        <v>579</v>
      </c>
      <c r="F206" s="13" t="s">
        <v>126</v>
      </c>
      <c r="G206" s="334"/>
      <c r="H206" s="13" t="s">
        <v>125</v>
      </c>
      <c r="I206" s="334"/>
      <c r="N206" s="35"/>
    </row>
    <row r="207" spans="1:14" s="7" customFormat="1" ht="15.75" x14ac:dyDescent="0.25">
      <c r="A207" s="334"/>
      <c r="B207" s="35" t="s">
        <v>154</v>
      </c>
      <c r="E207" s="154" t="s">
        <v>580</v>
      </c>
      <c r="F207" s="13" t="s">
        <v>126</v>
      </c>
      <c r="G207" s="334"/>
      <c r="H207" s="13" t="s">
        <v>125</v>
      </c>
      <c r="I207" s="334"/>
      <c r="K207" s="35"/>
      <c r="M207" s="35"/>
    </row>
    <row r="208" spans="1:14" s="7" customFormat="1" ht="15.75" x14ac:dyDescent="0.25">
      <c r="A208" s="334"/>
      <c r="B208" s="35" t="s">
        <v>155</v>
      </c>
      <c r="E208" s="154" t="s">
        <v>581</v>
      </c>
      <c r="F208" s="13" t="s">
        <v>126</v>
      </c>
      <c r="G208" s="334"/>
      <c r="H208" s="13" t="s">
        <v>125</v>
      </c>
      <c r="I208" s="334"/>
      <c r="N208" s="35"/>
    </row>
    <row r="209" spans="1:14" s="7" customFormat="1" ht="15.75" x14ac:dyDescent="0.25">
      <c r="A209" s="334"/>
      <c r="B209" s="52" t="s">
        <v>623</v>
      </c>
      <c r="C209" s="897"/>
      <c r="D209" s="897"/>
      <c r="E209" s="154" t="s">
        <v>582</v>
      </c>
      <c r="F209" s="13" t="s">
        <v>126</v>
      </c>
      <c r="G209" s="334"/>
      <c r="H209" s="13" t="s">
        <v>125</v>
      </c>
      <c r="I209" s="334"/>
      <c r="N209" s="279"/>
    </row>
    <row r="210" spans="1:14" s="1" customFormat="1" ht="12.75" x14ac:dyDescent="0.2">
      <c r="A210" s="255"/>
    </row>
    <row r="211" spans="1:14" s="7" customFormat="1" ht="15.75" x14ac:dyDescent="0.25">
      <c r="A211" s="351"/>
      <c r="G211" s="66" t="s">
        <v>640</v>
      </c>
    </row>
    <row r="212" spans="1:14" s="7" customFormat="1" ht="15.75" x14ac:dyDescent="0.25">
      <c r="A212" s="35" t="s">
        <v>1000</v>
      </c>
      <c r="G212" s="58"/>
    </row>
    <row r="213" spans="1:14" s="7" customFormat="1" ht="15.75" x14ac:dyDescent="0.25">
      <c r="A213" s="350" t="s">
        <v>156</v>
      </c>
      <c r="G213" s="58"/>
    </row>
    <row r="214" spans="1:14" s="1" customFormat="1" ht="12.75" x14ac:dyDescent="0.2"/>
    <row r="215" spans="1:14" s="7" customFormat="1" ht="15.75" x14ac:dyDescent="0.25">
      <c r="A215" s="370"/>
      <c r="E215" s="66" t="s">
        <v>203</v>
      </c>
    </row>
    <row r="216" spans="1:14" s="7" customFormat="1" ht="15.75" x14ac:dyDescent="0.25">
      <c r="A216" s="35" t="s">
        <v>157</v>
      </c>
      <c r="E216" s="60"/>
    </row>
    <row r="217" spans="1:14" s="7" customFormat="1" ht="15.75" x14ac:dyDescent="0.25">
      <c r="A217" s="35" t="s">
        <v>158</v>
      </c>
      <c r="E217" s="60"/>
      <c r="H217" s="154" t="s">
        <v>159</v>
      </c>
      <c r="I217" s="60"/>
    </row>
    <row r="218" spans="1:14" s="7" customFormat="1" ht="15.75" x14ac:dyDescent="0.25">
      <c r="A218" s="35" t="s">
        <v>160</v>
      </c>
      <c r="E218" s="60"/>
      <c r="F218" s="35" t="s">
        <v>558</v>
      </c>
    </row>
    <row r="219" spans="1:14" s="7" customFormat="1" ht="15.75" x14ac:dyDescent="0.25">
      <c r="A219" s="52" t="s">
        <v>161</v>
      </c>
      <c r="E219" s="60"/>
      <c r="F219" s="35" t="s">
        <v>558</v>
      </c>
      <c r="H219" s="154" t="s">
        <v>162</v>
      </c>
      <c r="I219" s="60"/>
      <c r="J219" s="35" t="s">
        <v>558</v>
      </c>
    </row>
    <row r="220" spans="1:14" s="52" customFormat="1" ht="15.75" x14ac:dyDescent="0.25">
      <c r="A220" s="52" t="s">
        <v>545</v>
      </c>
      <c r="D220" s="236" t="e">
        <f>+I219/E219</f>
        <v>#DIV/0!</v>
      </c>
      <c r="E220" s="13"/>
      <c r="I220" s="35"/>
    </row>
    <row r="221" spans="1:14" s="1" customFormat="1" ht="12.75" x14ac:dyDescent="0.2">
      <c r="I221" s="352"/>
    </row>
    <row r="222" spans="1:14" s="7" customFormat="1" ht="15.75" x14ac:dyDescent="0.25">
      <c r="A222" s="35" t="s">
        <v>163</v>
      </c>
      <c r="E222" s="992"/>
      <c r="F222" s="992"/>
      <c r="G222" s="992"/>
      <c r="H222" s="992"/>
      <c r="I222" s="992"/>
    </row>
    <row r="223" spans="1:14" s="7" customFormat="1" ht="15.75" x14ac:dyDescent="0.25">
      <c r="A223" s="35"/>
      <c r="E223" s="897"/>
      <c r="F223" s="897"/>
      <c r="G223" s="897"/>
      <c r="H223" s="897"/>
      <c r="I223" s="897"/>
    </row>
    <row r="224" spans="1:14" s="7" customFormat="1" ht="15.75" x14ac:dyDescent="0.25">
      <c r="A224" s="35" t="s">
        <v>164</v>
      </c>
      <c r="E224" s="897"/>
      <c r="F224" s="897"/>
      <c r="G224" s="897"/>
      <c r="H224" s="897"/>
      <c r="I224" s="897"/>
    </row>
    <row r="225" spans="1:9" s="7" customFormat="1" ht="15.75" x14ac:dyDescent="0.25">
      <c r="A225" s="351"/>
      <c r="E225" s="897"/>
      <c r="F225" s="897"/>
      <c r="G225" s="897"/>
      <c r="H225" s="897"/>
      <c r="I225" s="897"/>
    </row>
    <row r="226" spans="1:9" s="1" customFormat="1" ht="12.75" x14ac:dyDescent="0.2"/>
    <row r="227" spans="1:9" s="7" customFormat="1" ht="15.75" x14ac:dyDescent="0.25">
      <c r="A227" s="355" t="s">
        <v>559</v>
      </c>
      <c r="D227" s="66" t="s">
        <v>641</v>
      </c>
      <c r="I227" s="66" t="s">
        <v>641</v>
      </c>
    </row>
    <row r="228" spans="1:9" s="7" customFormat="1" ht="15.75" x14ac:dyDescent="0.25">
      <c r="A228" s="35" t="s">
        <v>941</v>
      </c>
      <c r="D228" s="764"/>
      <c r="H228" s="154" t="s">
        <v>165</v>
      </c>
      <c r="I228" s="61"/>
    </row>
    <row r="229" spans="1:9" s="7" customFormat="1" ht="15.75" x14ac:dyDescent="0.25">
      <c r="A229" s="35" t="s">
        <v>1322</v>
      </c>
      <c r="D229" s="61"/>
      <c r="H229" s="35"/>
      <c r="I229" s="765"/>
    </row>
    <row r="230" spans="1:9" s="7" customFormat="1" ht="15.75" x14ac:dyDescent="0.25">
      <c r="A230" s="35" t="s">
        <v>707</v>
      </c>
      <c r="D230" s="393" t="s">
        <v>45</v>
      </c>
      <c r="F230" s="154" t="s">
        <v>168</v>
      </c>
      <c r="G230" s="987"/>
      <c r="H230" s="987"/>
      <c r="I230" s="61"/>
    </row>
    <row r="231" spans="1:9" s="7" customFormat="1" ht="15.75" x14ac:dyDescent="0.25">
      <c r="B231" s="35" t="s">
        <v>166</v>
      </c>
      <c r="D231" s="61"/>
    </row>
    <row r="232" spans="1:9" s="7" customFormat="1" ht="15.75" x14ac:dyDescent="0.25">
      <c r="B232" s="35" t="s">
        <v>167</v>
      </c>
      <c r="D232" s="61"/>
      <c r="G232" s="385"/>
    </row>
    <row r="233" spans="1:9" s="1" customFormat="1" ht="12.75" x14ac:dyDescent="0.2">
      <c r="E233" s="150"/>
      <c r="F233" s="150"/>
      <c r="G233" s="150"/>
    </row>
    <row r="234" spans="1:9" s="7" customFormat="1" ht="15.75" x14ac:dyDescent="0.25">
      <c r="A234" s="355" t="s">
        <v>803</v>
      </c>
      <c r="B234" s="52"/>
      <c r="C234" s="52"/>
      <c r="D234" s="52"/>
      <c r="E234" s="52"/>
      <c r="F234" s="52"/>
      <c r="G234" s="52"/>
    </row>
    <row r="235" spans="1:9" x14ac:dyDescent="0.25">
      <c r="A235" s="336" t="s">
        <v>916</v>
      </c>
      <c r="B235" s="10"/>
      <c r="C235" s="10"/>
      <c r="D235" s="10"/>
      <c r="E235" s="10"/>
      <c r="F235" s="10"/>
      <c r="G235" s="10"/>
    </row>
    <row r="236" spans="1:9" s="7" customFormat="1" ht="15.75" x14ac:dyDescent="0.25">
      <c r="A236" s="351"/>
      <c r="D236" s="66" t="s">
        <v>642</v>
      </c>
      <c r="I236" s="66" t="s">
        <v>641</v>
      </c>
    </row>
    <row r="237" spans="1:9" s="7" customFormat="1" ht="15.75" x14ac:dyDescent="0.25">
      <c r="A237" s="35" t="s">
        <v>169</v>
      </c>
      <c r="D237" s="61"/>
      <c r="F237" s="35" t="s">
        <v>171</v>
      </c>
      <c r="I237" s="61"/>
    </row>
    <row r="238" spans="1:9" s="7" customFormat="1" ht="15.75" x14ac:dyDescent="0.25">
      <c r="A238" s="35" t="s">
        <v>170</v>
      </c>
      <c r="D238" s="61"/>
      <c r="F238" s="35" t="s">
        <v>168</v>
      </c>
      <c r="G238" s="1016"/>
      <c r="H238" s="1016"/>
      <c r="I238" s="61"/>
    </row>
    <row r="239" spans="1:9" s="7" customFormat="1" ht="15.75" x14ac:dyDescent="0.25">
      <c r="C239" s="35"/>
      <c r="F239" s="35"/>
      <c r="H239" s="154" t="s">
        <v>1124</v>
      </c>
      <c r="I239" s="61"/>
    </row>
    <row r="240" spans="1:9" s="1" customFormat="1" ht="12.75" x14ac:dyDescent="0.2">
      <c r="A240" s="255"/>
    </row>
    <row r="241" spans="1:11" s="7" customFormat="1" ht="15.75" x14ac:dyDescent="0.25">
      <c r="A241" s="616" t="s">
        <v>1050</v>
      </c>
      <c r="B241" s="203"/>
      <c r="C241" s="203"/>
      <c r="D241" s="99" t="s">
        <v>636</v>
      </c>
      <c r="E241" s="99" t="s">
        <v>636</v>
      </c>
      <c r="F241" s="17" t="s">
        <v>614</v>
      </c>
      <c r="G241" s="99" t="s">
        <v>639</v>
      </c>
      <c r="H241" s="690" t="s">
        <v>1120</v>
      </c>
      <c r="I241" s="690" t="s">
        <v>1094</v>
      </c>
      <c r="J241" s="690" t="s">
        <v>1095</v>
      </c>
    </row>
    <row r="242" spans="1:11" s="7" customFormat="1" ht="15.75" x14ac:dyDescent="0.25">
      <c r="A242" s="386"/>
      <c r="B242" s="387" t="s">
        <v>175</v>
      </c>
      <c r="C242" s="134"/>
      <c r="D242" s="213" t="s">
        <v>1052</v>
      </c>
      <c r="E242" s="213" t="s">
        <v>1051</v>
      </c>
      <c r="F242" s="66" t="s">
        <v>615</v>
      </c>
      <c r="G242" s="213" t="s">
        <v>638</v>
      </c>
      <c r="H242" s="691" t="s">
        <v>1092</v>
      </c>
      <c r="I242" s="691" t="s">
        <v>1092</v>
      </c>
      <c r="J242" s="691" t="s">
        <v>1092</v>
      </c>
    </row>
    <row r="243" spans="1:11" s="7" customFormat="1" ht="15.75" x14ac:dyDescent="0.25">
      <c r="A243" s="388"/>
      <c r="B243" s="299" t="s">
        <v>172</v>
      </c>
      <c r="C243" s="298">
        <v>0</v>
      </c>
      <c r="D243" s="62"/>
      <c r="E243" s="59"/>
      <c r="F243" s="617"/>
      <c r="G243" s="63">
        <f>(D243+E243)*F243</f>
        <v>0</v>
      </c>
      <c r="H243" s="63">
        <v>20350</v>
      </c>
      <c r="I243" s="63">
        <v>18700</v>
      </c>
      <c r="J243" s="63">
        <v>12650</v>
      </c>
    </row>
    <row r="244" spans="1:11" s="7" customFormat="1" ht="15.75" x14ac:dyDescent="0.25">
      <c r="A244" s="388"/>
      <c r="B244" s="299" t="s">
        <v>173</v>
      </c>
      <c r="C244" s="298">
        <v>1</v>
      </c>
      <c r="D244" s="62"/>
      <c r="E244" s="59"/>
      <c r="F244" s="617"/>
      <c r="G244" s="63">
        <f>(D244+E244)*F244</f>
        <v>0</v>
      </c>
      <c r="H244" s="63">
        <v>20350</v>
      </c>
      <c r="I244" s="63">
        <v>18700</v>
      </c>
      <c r="J244" s="63">
        <v>12650</v>
      </c>
    </row>
    <row r="245" spans="1:11" s="7" customFormat="1" ht="15.75" x14ac:dyDescent="0.25">
      <c r="A245" s="388"/>
      <c r="B245" s="299" t="s">
        <v>173</v>
      </c>
      <c r="C245" s="298">
        <v>2</v>
      </c>
      <c r="D245" s="62"/>
      <c r="E245" s="59"/>
      <c r="F245" s="617"/>
      <c r="G245" s="63">
        <f>(D245+E245)*F245</f>
        <v>0</v>
      </c>
      <c r="H245" s="63">
        <v>21450</v>
      </c>
      <c r="I245" s="63">
        <v>19800</v>
      </c>
      <c r="J245" s="63">
        <v>14300</v>
      </c>
    </row>
    <row r="246" spans="1:11" s="7" customFormat="1" ht="15.75" x14ac:dyDescent="0.25">
      <c r="A246" s="388"/>
      <c r="B246" s="299" t="s">
        <v>173</v>
      </c>
      <c r="C246" s="298">
        <v>3</v>
      </c>
      <c r="D246" s="62"/>
      <c r="E246" s="59"/>
      <c r="F246" s="617"/>
      <c r="G246" s="63">
        <f>(D246+E246)*F246</f>
        <v>0</v>
      </c>
      <c r="H246" s="63">
        <v>22550</v>
      </c>
      <c r="I246" s="63">
        <v>20900</v>
      </c>
      <c r="J246" s="63">
        <v>16500</v>
      </c>
    </row>
    <row r="247" spans="1:11" s="7" customFormat="1" ht="15.75" x14ac:dyDescent="0.25">
      <c r="A247" s="388"/>
      <c r="B247" s="299" t="s">
        <v>173</v>
      </c>
      <c r="C247" s="298">
        <v>4</v>
      </c>
      <c r="D247" s="62"/>
      <c r="E247" s="59"/>
      <c r="F247" s="617"/>
      <c r="G247" s="63">
        <f>(D247+E247)*F247</f>
        <v>0</v>
      </c>
      <c r="H247" s="63">
        <v>23650</v>
      </c>
      <c r="I247" s="63">
        <v>22000</v>
      </c>
      <c r="J247" s="63">
        <v>17600</v>
      </c>
    </row>
    <row r="248" spans="1:11" s="7" customFormat="1" ht="16.5" thickBot="1" x14ac:dyDescent="0.3">
      <c r="A248" s="389"/>
      <c r="B248" s="154" t="s">
        <v>176</v>
      </c>
      <c r="D248" s="390">
        <f>SUM(D243:D247)</f>
        <v>0</v>
      </c>
      <c r="E248" s="390">
        <f>SUM(E243:E247)</f>
        <v>0</v>
      </c>
      <c r="F248" s="618"/>
      <c r="G248" s="390">
        <f>SUM(G243:G247)</f>
        <v>0</v>
      </c>
      <c r="H248" s="635"/>
      <c r="J248" s="204"/>
    </row>
    <row r="249" spans="1:11" s="7" customFormat="1" ht="12.2" customHeight="1" thickTop="1" x14ac:dyDescent="0.25">
      <c r="A249" s="389"/>
      <c r="B249" s="35"/>
      <c r="D249" s="182"/>
      <c r="F249" s="182"/>
      <c r="J249" s="209"/>
    </row>
    <row r="250" spans="1:11" s="1" customFormat="1" ht="15.75" customHeight="1" x14ac:dyDescent="0.25">
      <c r="A250" s="389"/>
      <c r="D250" s="619"/>
      <c r="E250" s="52"/>
      <c r="F250" s="391"/>
      <c r="H250" s="640">
        <f>IF(AND(OR(F175="x",F177="x"),A207="x"),E243*H243,0)</f>
        <v>0</v>
      </c>
      <c r="I250" s="640">
        <f>IF(H255&gt;0,0,(IF(OR(F175="x",F177="x"),E243*I243,0)))</f>
        <v>0</v>
      </c>
      <c r="J250" s="641">
        <f>IF(OR(F179="x",F181="x",F183="x"),E243*J243,0)</f>
        <v>0</v>
      </c>
      <c r="K250" s="642"/>
    </row>
    <row r="251" spans="1:11" s="7" customFormat="1" ht="15.75" customHeight="1" x14ac:dyDescent="0.25">
      <c r="A251" s="389" t="s">
        <v>1055</v>
      </c>
      <c r="D251" s="633" t="e">
        <f>+H1117/E219</f>
        <v>#DIV/0!</v>
      </c>
      <c r="E251" s="52" t="s">
        <v>1056</v>
      </c>
      <c r="F251" s="182"/>
      <c r="H251" s="640">
        <f>IF(AND(OR(F175="x",F177="x"),A207="x"),E244*H244,0)</f>
        <v>0</v>
      </c>
      <c r="I251" s="640">
        <f>IF(H255&gt;0,0,(IF(OR(F175="x",F177="x"),E244*I244,0)))</f>
        <v>0</v>
      </c>
      <c r="J251" s="641">
        <f>IF(OR(F179="x",F181="x",F183="x"),E244*J244,0)</f>
        <v>0</v>
      </c>
      <c r="K251" s="642"/>
    </row>
    <row r="252" spans="1:11" s="7" customFormat="1" ht="15.75" x14ac:dyDescent="0.25">
      <c r="A252" s="389" t="s">
        <v>1093</v>
      </c>
      <c r="D252" s="634" t="e">
        <f>+H1117/D196</f>
        <v>#DIV/0!</v>
      </c>
      <c r="E252" s="52" t="s">
        <v>1057</v>
      </c>
      <c r="F252" s="182"/>
      <c r="H252" s="640">
        <f>IF(AND(OR(F175="x",F177="x"),A207="x"),E245*H245,0)</f>
        <v>0</v>
      </c>
      <c r="I252" s="640">
        <f>IF(H255&gt;0,0,(IF(OR(F175="x",F177="x"),E245*I245,0)))</f>
        <v>0</v>
      </c>
      <c r="J252" s="641">
        <f>IF(OR(F179="x",F181="x",F183="x"),E245*J245,0)</f>
        <v>0</v>
      </c>
      <c r="K252" s="642"/>
    </row>
    <row r="253" spans="1:11" s="7" customFormat="1" ht="15.75" customHeight="1" x14ac:dyDescent="0.25">
      <c r="A253" s="389" t="s">
        <v>1270</v>
      </c>
      <c r="D253" s="619"/>
      <c r="E253" s="52"/>
      <c r="F253" s="182"/>
      <c r="H253" s="640">
        <f>IF(AND(OR(F175="x",F177="x"),A207="x"),E246*H246,0)</f>
        <v>0</v>
      </c>
      <c r="I253" s="640">
        <f>IF(H255&gt;0,0,(IF(OR(F175="x",F177="x"),E246*I246,0)))</f>
        <v>0</v>
      </c>
      <c r="J253" s="641">
        <f>IF(OR(F179="x",F181="x",F183="x"),E246*J246,0)</f>
        <v>0</v>
      </c>
      <c r="K253" s="642"/>
    </row>
    <row r="254" spans="1:11" s="7" customFormat="1" ht="15.75" x14ac:dyDescent="0.25">
      <c r="A254" s="362"/>
      <c r="B254" s="134"/>
      <c r="C254" s="134"/>
      <c r="D254" s="620"/>
      <c r="E254" s="387"/>
      <c r="F254" s="393"/>
      <c r="G254" s="134"/>
      <c r="H254" s="637">
        <f>IF(AND(OR(F175="x",F177="x"),A207="x"),E247*H247,0)</f>
        <v>0</v>
      </c>
      <c r="I254" s="637">
        <f>IF(H255&gt;0,0,(IF(OR(F175="x",F177="x"),E247*I247,0)))</f>
        <v>0</v>
      </c>
      <c r="J254" s="639">
        <f>IF(OR(F179="x",F181="x",F183="x"),E247*J247,0)</f>
        <v>0</v>
      </c>
      <c r="K254" s="642"/>
    </row>
    <row r="255" spans="1:11" x14ac:dyDescent="0.25">
      <c r="H255" s="638">
        <f>SUM(H252:H254)</f>
        <v>0</v>
      </c>
      <c r="I255" s="638">
        <f>SUM(I250:I254)</f>
        <v>0</v>
      </c>
      <c r="J255" s="638">
        <f>SUM(J250:J254)</f>
        <v>0</v>
      </c>
    </row>
    <row r="256" spans="1:11" x14ac:dyDescent="0.25">
      <c r="A256" s="200"/>
    </row>
    <row r="257" spans="1:9" x14ac:dyDescent="0.25">
      <c r="A257" s="10" t="s">
        <v>1294</v>
      </c>
    </row>
    <row r="258" spans="1:9" s="7" customFormat="1" ht="15.75" x14ac:dyDescent="0.25"/>
    <row r="259" spans="1:9" s="178" customFormat="1" ht="21" x14ac:dyDescent="0.35">
      <c r="A259" s="177" t="s">
        <v>824</v>
      </c>
    </row>
    <row r="260" spans="1:9" ht="15.75" x14ac:dyDescent="0.25">
      <c r="A260" s="269" t="s">
        <v>868</v>
      </c>
    </row>
    <row r="261" spans="1:9" x14ac:dyDescent="0.25">
      <c r="A261" s="394"/>
    </row>
    <row r="262" spans="1:9" s="7" customFormat="1" ht="15.75" x14ac:dyDescent="0.25">
      <c r="A262" s="35" t="s">
        <v>181</v>
      </c>
      <c r="F262" s="13" t="s">
        <v>126</v>
      </c>
      <c r="G262" s="57"/>
      <c r="H262" s="13" t="s">
        <v>125</v>
      </c>
      <c r="I262" s="57"/>
    </row>
    <row r="263" spans="1:9" s="7" customFormat="1" ht="15.75" x14ac:dyDescent="0.25">
      <c r="A263" s="35" t="s">
        <v>177</v>
      </c>
    </row>
    <row r="264" spans="1:9" s="7" customFormat="1" ht="15.75" x14ac:dyDescent="0.25">
      <c r="C264" s="35" t="s">
        <v>849</v>
      </c>
      <c r="E264" s="57"/>
      <c r="G264" s="35" t="s">
        <v>59</v>
      </c>
      <c r="H264" s="57"/>
    </row>
    <row r="265" spans="1:9" s="7" customFormat="1" ht="15.75" x14ac:dyDescent="0.25">
      <c r="C265" s="35" t="s">
        <v>182</v>
      </c>
      <c r="E265" s="57"/>
      <c r="G265" s="35" t="s">
        <v>182</v>
      </c>
      <c r="H265" s="57"/>
    </row>
    <row r="266" spans="1:9" s="1" customFormat="1" ht="12.75" x14ac:dyDescent="0.2">
      <c r="A266" s="255"/>
    </row>
    <row r="267" spans="1:9" s="7" customFormat="1" ht="15.75" x14ac:dyDescent="0.25">
      <c r="A267" s="35" t="s">
        <v>183</v>
      </c>
      <c r="F267" s="276"/>
      <c r="G267" s="35" t="s">
        <v>537</v>
      </c>
    </row>
    <row r="268" spans="1:9" s="1" customFormat="1" ht="12.75" x14ac:dyDescent="0.2">
      <c r="A268" s="255"/>
    </row>
    <row r="269" spans="1:9" s="7" customFormat="1" ht="15.75" x14ac:dyDescent="0.25">
      <c r="A269" s="351"/>
      <c r="F269" s="971" t="s">
        <v>583</v>
      </c>
      <c r="G269" s="971"/>
    </row>
    <row r="270" spans="1:9" s="7" customFormat="1" ht="15.75" x14ac:dyDescent="0.25">
      <c r="A270" s="52" t="s">
        <v>184</v>
      </c>
      <c r="F270" s="913">
        <v>0</v>
      </c>
      <c r="G270" s="913"/>
    </row>
    <row r="271" spans="1:9" s="7" customFormat="1" ht="15.75" x14ac:dyDescent="0.25">
      <c r="A271" s="34" t="s">
        <v>178</v>
      </c>
      <c r="C271" s="48"/>
      <c r="F271" s="1024">
        <v>0</v>
      </c>
      <c r="G271" s="1024"/>
    </row>
    <row r="272" spans="1:9" s="7" customFormat="1" ht="15.75" x14ac:dyDescent="0.25">
      <c r="A272" s="47" t="s">
        <v>763</v>
      </c>
      <c r="C272" s="48"/>
      <c r="F272" s="199"/>
      <c r="G272" s="199"/>
    </row>
    <row r="273" spans="1:10" s="7" customFormat="1" ht="15.75" x14ac:dyDescent="0.25">
      <c r="A273" s="351"/>
      <c r="D273" s="971" t="s">
        <v>583</v>
      </c>
      <c r="E273" s="971"/>
    </row>
    <row r="274" spans="1:10" s="7" customFormat="1" ht="15.75" x14ac:dyDescent="0.25">
      <c r="A274" s="35" t="s">
        <v>185</v>
      </c>
      <c r="D274" s="913">
        <v>0</v>
      </c>
      <c r="E274" s="913"/>
    </row>
    <row r="275" spans="1:10" s="1" customFormat="1" ht="12.75" x14ac:dyDescent="0.2">
      <c r="A275" s="157"/>
      <c r="D275" s="395"/>
      <c r="E275" s="395"/>
    </row>
    <row r="276" spans="1:10" s="7" customFormat="1" ht="15.75" x14ac:dyDescent="0.25">
      <c r="A276" s="35" t="s">
        <v>186</v>
      </c>
      <c r="D276" s="993"/>
      <c r="E276" s="993"/>
      <c r="F276" s="35" t="s">
        <v>1025</v>
      </c>
      <c r="G276" s="64"/>
      <c r="H276" s="35" t="s">
        <v>1041</v>
      </c>
      <c r="I276" s="64"/>
      <c r="J276" s="35" t="s">
        <v>1042</v>
      </c>
    </row>
    <row r="277" spans="1:10" s="7" customFormat="1" ht="15.75" x14ac:dyDescent="0.25">
      <c r="A277" s="35" t="s">
        <v>187</v>
      </c>
      <c r="C277" s="897"/>
      <c r="D277" s="897"/>
      <c r="E277" s="897"/>
      <c r="F277" s="897"/>
      <c r="G277" s="897"/>
      <c r="H277" s="897"/>
      <c r="I277" s="897"/>
      <c r="J277" s="897"/>
    </row>
    <row r="278" spans="1:10" s="7" customFormat="1" ht="15.75" x14ac:dyDescent="0.25">
      <c r="A278" s="35" t="s">
        <v>119</v>
      </c>
      <c r="C278" s="901"/>
      <c r="D278" s="901"/>
      <c r="E278" s="901"/>
      <c r="F278" s="901"/>
      <c r="G278" s="901"/>
      <c r="H278" s="901"/>
      <c r="I278" s="901"/>
      <c r="J278" s="901"/>
    </row>
    <row r="279" spans="1:10" s="7" customFormat="1" ht="15.75" x14ac:dyDescent="0.25">
      <c r="A279" s="52" t="s">
        <v>122</v>
      </c>
      <c r="B279" s="901"/>
      <c r="C279" s="901"/>
      <c r="D279" s="901"/>
      <c r="E279" s="901"/>
      <c r="F279" s="154" t="s">
        <v>123</v>
      </c>
      <c r="G279" s="901"/>
      <c r="H279" s="917"/>
      <c r="I279" s="154" t="s">
        <v>121</v>
      </c>
      <c r="J279" s="65"/>
    </row>
    <row r="280" spans="1:10" s="7" customFormat="1" ht="15.75" x14ac:dyDescent="0.25">
      <c r="A280" s="52" t="s">
        <v>132</v>
      </c>
      <c r="C280" s="914"/>
      <c r="D280" s="914"/>
      <c r="E280" s="52"/>
      <c r="F280" s="52"/>
      <c r="G280" s="52"/>
      <c r="H280" s="52"/>
      <c r="I280" s="52"/>
    </row>
    <row r="281" spans="1:10" s="1" customFormat="1" ht="12.75" x14ac:dyDescent="0.2">
      <c r="C281" s="176"/>
      <c r="D281" s="176"/>
    </row>
    <row r="282" spans="1:10" s="7" customFormat="1" ht="15.75" x14ac:dyDescent="0.25">
      <c r="A282" s="350" t="s">
        <v>179</v>
      </c>
    </row>
    <row r="283" spans="1:10" s="7" customFormat="1" ht="15.75" x14ac:dyDescent="0.25">
      <c r="A283" s="271"/>
      <c r="B283" s="897"/>
      <c r="C283" s="897"/>
      <c r="D283" s="897"/>
      <c r="E283" s="897"/>
      <c r="F283" s="897"/>
      <c r="G283" s="897"/>
      <c r="H283" s="897"/>
      <c r="I283" s="897"/>
    </row>
    <row r="284" spans="1:10" s="7" customFormat="1" ht="15.75" x14ac:dyDescent="0.25">
      <c r="A284" s="271"/>
      <c r="B284" s="901"/>
      <c r="C284" s="901"/>
      <c r="D284" s="901"/>
      <c r="E284" s="901"/>
      <c r="F284" s="901"/>
      <c r="G284" s="901"/>
      <c r="H284" s="901"/>
      <c r="I284" s="901"/>
    </row>
    <row r="285" spans="1:10" s="7" customFormat="1" ht="15.75" x14ac:dyDescent="0.25">
      <c r="A285" s="396"/>
      <c r="B285" s="901"/>
      <c r="C285" s="901"/>
      <c r="D285" s="901"/>
      <c r="E285" s="901"/>
      <c r="F285" s="901"/>
      <c r="G285" s="901"/>
      <c r="H285" s="901"/>
      <c r="I285" s="901"/>
    </row>
    <row r="286" spans="1:10" s="7" customFormat="1" ht="15.75" x14ac:dyDescent="0.25">
      <c r="A286" s="396"/>
      <c r="B286" s="901"/>
      <c r="C286" s="901"/>
      <c r="D286" s="901"/>
      <c r="E286" s="901"/>
      <c r="F286" s="901"/>
      <c r="G286" s="901"/>
      <c r="H286" s="901"/>
      <c r="I286" s="901"/>
    </row>
    <row r="287" spans="1:10" s="7" customFormat="1" ht="15.75" x14ac:dyDescent="0.25">
      <c r="A287" s="396"/>
      <c r="B287" s="901"/>
      <c r="C287" s="901"/>
      <c r="D287" s="901"/>
      <c r="E287" s="901"/>
      <c r="F287" s="901"/>
      <c r="G287" s="901"/>
      <c r="H287" s="901"/>
      <c r="I287" s="901"/>
    </row>
    <row r="288" spans="1:10" s="7" customFormat="1" ht="15.75" x14ac:dyDescent="0.25">
      <c r="A288" s="351"/>
      <c r="B288" s="901"/>
      <c r="C288" s="901"/>
      <c r="D288" s="901"/>
      <c r="E288" s="901"/>
      <c r="F288" s="901"/>
      <c r="G288" s="901"/>
      <c r="H288" s="901"/>
      <c r="I288" s="901"/>
    </row>
    <row r="289" spans="1:547" s="7" customFormat="1" ht="15.75" x14ac:dyDescent="0.25">
      <c r="A289" s="351"/>
      <c r="B289" s="901"/>
      <c r="C289" s="901"/>
      <c r="D289" s="901"/>
      <c r="E289" s="901"/>
      <c r="F289" s="901"/>
      <c r="G289" s="901"/>
      <c r="H289" s="901"/>
      <c r="I289" s="901"/>
    </row>
    <row r="290" spans="1:547" s="1" customFormat="1" ht="12.75" x14ac:dyDescent="0.2">
      <c r="A290" s="397"/>
    </row>
    <row r="291" spans="1:547" s="7" customFormat="1" ht="15.75" x14ac:dyDescent="0.25">
      <c r="A291" s="35" t="s">
        <v>188</v>
      </c>
      <c r="B291" s="398"/>
      <c r="C291" s="897"/>
      <c r="D291" s="897"/>
      <c r="E291" s="897"/>
      <c r="F291" s="897"/>
      <c r="G291" s="897"/>
      <c r="H291" s="897"/>
      <c r="I291" s="897"/>
    </row>
    <row r="292" spans="1:547" s="399" customFormat="1" ht="15.75" x14ac:dyDescent="0.25">
      <c r="A292" s="269" t="s">
        <v>869</v>
      </c>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c r="EB292" s="7"/>
      <c r="EC292" s="7"/>
      <c r="ED292" s="7"/>
      <c r="EE292" s="7"/>
      <c r="EF292" s="7"/>
      <c r="EG292" s="7"/>
      <c r="EH292" s="7"/>
      <c r="EI292" s="7"/>
      <c r="EJ292" s="7"/>
      <c r="EK292" s="7"/>
      <c r="EL292" s="7"/>
      <c r="EM292" s="7"/>
      <c r="EN292" s="7"/>
      <c r="EO292" s="7"/>
      <c r="EP292" s="7"/>
      <c r="EQ292" s="7"/>
      <c r="ER292" s="7"/>
      <c r="ES292" s="7"/>
      <c r="ET292" s="7"/>
      <c r="EU292" s="7"/>
      <c r="EV292" s="7"/>
      <c r="EW292" s="7"/>
      <c r="EX292" s="7"/>
      <c r="EY292" s="7"/>
      <c r="EZ292" s="7"/>
      <c r="FA292" s="7"/>
      <c r="FB292" s="7"/>
      <c r="FC292" s="7"/>
      <c r="FD292" s="7"/>
      <c r="FE292" s="7"/>
      <c r="FF292" s="7"/>
      <c r="FG292" s="7"/>
      <c r="FH292" s="7"/>
      <c r="FI292" s="7"/>
      <c r="FJ292" s="7"/>
      <c r="FK292" s="7"/>
      <c r="FL292" s="7"/>
      <c r="FM292" s="7"/>
      <c r="FN292" s="7"/>
      <c r="FO292" s="7"/>
      <c r="FP292" s="7"/>
      <c r="FQ292" s="7"/>
      <c r="FR292" s="7"/>
      <c r="FS292" s="7"/>
      <c r="FT292" s="7"/>
      <c r="FU292" s="7"/>
      <c r="FV292" s="7"/>
      <c r="FW292" s="7"/>
      <c r="FX292" s="7"/>
      <c r="FY292" s="7"/>
      <c r="FZ292" s="7"/>
      <c r="GA292" s="7"/>
      <c r="GB292" s="7"/>
      <c r="GC292" s="7"/>
      <c r="GD292" s="7"/>
      <c r="GE292" s="7"/>
      <c r="GF292" s="7"/>
      <c r="GG292" s="7"/>
      <c r="GH292" s="7"/>
      <c r="GI292" s="7"/>
      <c r="GJ292" s="7"/>
      <c r="GK292" s="7"/>
      <c r="GL292" s="7"/>
      <c r="GM292" s="7"/>
      <c r="GN292" s="7"/>
      <c r="GO292" s="7"/>
      <c r="GP292" s="7"/>
      <c r="GQ292" s="7"/>
      <c r="GR292" s="7"/>
      <c r="GS292" s="7"/>
      <c r="GT292" s="7"/>
      <c r="GU292" s="7"/>
      <c r="GV292" s="7"/>
      <c r="GW292" s="7"/>
      <c r="GX292" s="7"/>
      <c r="GY292" s="7"/>
      <c r="GZ292" s="7"/>
      <c r="HA292" s="7"/>
      <c r="HB292" s="7"/>
      <c r="HC292" s="7"/>
      <c r="HD292" s="7"/>
      <c r="HE292" s="7"/>
      <c r="HF292" s="7"/>
      <c r="HG292" s="7"/>
      <c r="HH292" s="7"/>
      <c r="HI292" s="7"/>
      <c r="HJ292" s="7"/>
      <c r="HK292" s="7"/>
      <c r="HL292" s="7"/>
      <c r="HM292" s="7"/>
      <c r="HN292" s="7"/>
      <c r="HO292" s="7"/>
      <c r="HP292" s="7"/>
      <c r="HQ292" s="7"/>
      <c r="HR292" s="7"/>
      <c r="HS292" s="7"/>
      <c r="HT292" s="7"/>
      <c r="HU292" s="7"/>
      <c r="HV292" s="7"/>
      <c r="HW292" s="7"/>
      <c r="HX292" s="7"/>
      <c r="HY292" s="7"/>
      <c r="HZ292" s="7"/>
      <c r="IA292" s="7"/>
      <c r="IB292" s="7"/>
      <c r="IC292" s="7"/>
      <c r="ID292" s="7"/>
      <c r="IE292" s="7"/>
      <c r="IF292" s="7"/>
      <c r="IG292" s="7"/>
      <c r="IH292" s="7"/>
      <c r="II292" s="7"/>
      <c r="IJ292" s="7"/>
      <c r="IK292" s="7"/>
      <c r="IL292" s="7"/>
      <c r="IM292" s="7"/>
      <c r="IN292" s="7"/>
      <c r="IO292" s="7"/>
      <c r="IP292" s="7"/>
      <c r="IQ292" s="7"/>
      <c r="IR292" s="7"/>
      <c r="IS292" s="7"/>
      <c r="IT292" s="7"/>
      <c r="IU292" s="7"/>
      <c r="IV292" s="7"/>
      <c r="IW292" s="7"/>
      <c r="IX292" s="7"/>
      <c r="IY292" s="7"/>
      <c r="IZ292" s="7"/>
      <c r="JA292" s="7"/>
      <c r="JB292" s="7"/>
      <c r="JC292" s="7"/>
      <c r="JD292" s="7"/>
      <c r="JE292" s="7"/>
      <c r="JF292" s="7"/>
      <c r="JG292" s="7"/>
      <c r="JH292" s="7"/>
      <c r="JI292" s="7"/>
      <c r="JJ292" s="7"/>
      <c r="JK292" s="7"/>
      <c r="JL292" s="7"/>
      <c r="JM292" s="7"/>
      <c r="JN292" s="7"/>
      <c r="JO292" s="7"/>
      <c r="JP292" s="7"/>
      <c r="JQ292" s="7"/>
      <c r="JR292" s="7"/>
      <c r="JS292" s="7"/>
      <c r="JT292" s="7"/>
      <c r="JU292" s="7"/>
      <c r="JV292" s="7"/>
      <c r="JW292" s="7"/>
      <c r="JX292" s="7"/>
      <c r="JY292" s="7"/>
      <c r="JZ292" s="7"/>
      <c r="KA292" s="7"/>
      <c r="KB292" s="7"/>
      <c r="KC292" s="7"/>
      <c r="KD292" s="7"/>
      <c r="KE292" s="7"/>
      <c r="KF292" s="7"/>
      <c r="KG292" s="7"/>
      <c r="KH292" s="7"/>
      <c r="KI292" s="7"/>
      <c r="KJ292" s="7"/>
      <c r="KK292" s="7"/>
      <c r="KL292" s="7"/>
      <c r="KM292" s="7"/>
      <c r="KN292" s="7"/>
      <c r="KO292" s="7"/>
      <c r="KP292" s="7"/>
      <c r="KQ292" s="7"/>
      <c r="KR292" s="7"/>
      <c r="KS292" s="7"/>
      <c r="KT292" s="7"/>
      <c r="KU292" s="7"/>
      <c r="KV292" s="7"/>
      <c r="KW292" s="7"/>
      <c r="KX292" s="7"/>
      <c r="KY292" s="7"/>
      <c r="KZ292" s="7"/>
      <c r="LA292" s="7"/>
      <c r="LB292" s="7"/>
      <c r="LC292" s="7"/>
      <c r="LD292" s="7"/>
      <c r="LE292" s="7"/>
      <c r="LF292" s="7"/>
      <c r="LG292" s="7"/>
      <c r="LH292" s="7"/>
      <c r="LI292" s="7"/>
      <c r="LJ292" s="7"/>
      <c r="LK292" s="7"/>
      <c r="LL292" s="7"/>
      <c r="LM292" s="7"/>
      <c r="LN292" s="7"/>
      <c r="LO292" s="7"/>
      <c r="LP292" s="7"/>
      <c r="LQ292" s="7"/>
      <c r="LR292" s="7"/>
      <c r="LS292" s="7"/>
      <c r="LT292" s="7"/>
      <c r="LU292" s="7"/>
      <c r="LV292" s="7"/>
      <c r="LW292" s="7"/>
      <c r="LX292" s="7"/>
      <c r="LY292" s="7"/>
      <c r="LZ292" s="7"/>
      <c r="MA292" s="7"/>
      <c r="MB292" s="7"/>
      <c r="MC292" s="7"/>
      <c r="MD292" s="7"/>
      <c r="ME292" s="7"/>
      <c r="MF292" s="7"/>
      <c r="MG292" s="7"/>
      <c r="MH292" s="7"/>
      <c r="MI292" s="7"/>
      <c r="MJ292" s="7"/>
      <c r="MK292" s="7"/>
      <c r="ML292" s="7"/>
      <c r="MM292" s="7"/>
      <c r="MN292" s="7"/>
      <c r="MO292" s="7"/>
      <c r="MP292" s="7"/>
      <c r="MQ292" s="7"/>
      <c r="MR292" s="7"/>
      <c r="MS292" s="7"/>
      <c r="MT292" s="7"/>
      <c r="MU292" s="7"/>
      <c r="MV292" s="7"/>
      <c r="MW292" s="7"/>
      <c r="MX292" s="7"/>
      <c r="MY292" s="7"/>
      <c r="MZ292" s="7"/>
      <c r="NA292" s="7"/>
      <c r="NB292" s="7"/>
      <c r="NC292" s="7"/>
      <c r="ND292" s="7"/>
      <c r="NE292" s="7"/>
      <c r="NF292" s="7"/>
      <c r="NG292" s="7"/>
      <c r="NH292" s="7"/>
      <c r="NI292" s="7"/>
      <c r="NJ292" s="7"/>
      <c r="NK292" s="7"/>
      <c r="NL292" s="7"/>
      <c r="NM292" s="7"/>
      <c r="NN292" s="7"/>
      <c r="NO292" s="7"/>
      <c r="NP292" s="7"/>
      <c r="NQ292" s="7"/>
      <c r="NR292" s="7"/>
      <c r="NS292" s="7"/>
      <c r="NT292" s="7"/>
      <c r="NU292" s="7"/>
      <c r="NV292" s="7"/>
      <c r="NW292" s="7"/>
      <c r="NX292" s="7"/>
      <c r="NY292" s="7"/>
      <c r="NZ292" s="7"/>
      <c r="OA292" s="7"/>
      <c r="OB292" s="7"/>
      <c r="OC292" s="7"/>
      <c r="OD292" s="7"/>
      <c r="OE292" s="7"/>
      <c r="OF292" s="7"/>
      <c r="OG292" s="7"/>
      <c r="OH292" s="7"/>
      <c r="OI292" s="7"/>
      <c r="OJ292" s="7"/>
      <c r="OK292" s="7"/>
      <c r="OL292" s="7"/>
      <c r="OM292" s="7"/>
      <c r="ON292" s="7"/>
      <c r="OO292" s="7"/>
      <c r="OP292" s="7"/>
      <c r="OQ292" s="7"/>
      <c r="OR292" s="7"/>
      <c r="OS292" s="7"/>
      <c r="OT292" s="7"/>
      <c r="OU292" s="7"/>
      <c r="OV292" s="7"/>
      <c r="OW292" s="7"/>
      <c r="OX292" s="7"/>
      <c r="OY292" s="7"/>
      <c r="OZ292" s="7"/>
      <c r="PA292" s="7"/>
      <c r="PB292" s="7"/>
      <c r="PC292" s="7"/>
      <c r="PD292" s="7"/>
      <c r="PE292" s="7"/>
      <c r="PF292" s="7"/>
      <c r="PG292" s="7"/>
      <c r="PH292" s="7"/>
      <c r="PI292" s="7"/>
      <c r="PJ292" s="7"/>
      <c r="PK292" s="7"/>
      <c r="PL292" s="7"/>
      <c r="PM292" s="7"/>
      <c r="PN292" s="7"/>
      <c r="PO292" s="7"/>
      <c r="PP292" s="7"/>
      <c r="PQ292" s="7"/>
      <c r="PR292" s="7"/>
      <c r="PS292" s="7"/>
      <c r="PT292" s="7"/>
      <c r="PU292" s="7"/>
      <c r="PV292" s="7"/>
      <c r="PW292" s="7"/>
      <c r="PX292" s="7"/>
      <c r="PY292" s="7"/>
      <c r="PZ292" s="7"/>
      <c r="QA292" s="7"/>
      <c r="QB292" s="7"/>
      <c r="QC292" s="7"/>
      <c r="QD292" s="7"/>
      <c r="QE292" s="7"/>
      <c r="QF292" s="7"/>
      <c r="QG292" s="7"/>
      <c r="QH292" s="7"/>
      <c r="QI292" s="7"/>
      <c r="QJ292" s="7"/>
      <c r="QK292" s="7"/>
      <c r="QL292" s="7"/>
      <c r="QM292" s="7"/>
      <c r="QN292" s="7"/>
      <c r="QO292" s="7"/>
      <c r="QP292" s="7"/>
      <c r="QQ292" s="7"/>
      <c r="QR292" s="7"/>
      <c r="QS292" s="7"/>
      <c r="QT292" s="7"/>
      <c r="QU292" s="7"/>
      <c r="QV292" s="7"/>
      <c r="QW292" s="7"/>
      <c r="QX292" s="7"/>
      <c r="QY292" s="7"/>
      <c r="QZ292" s="7"/>
      <c r="RA292" s="7"/>
      <c r="RB292" s="7"/>
      <c r="RC292" s="7"/>
      <c r="RD292" s="7"/>
      <c r="RE292" s="7"/>
      <c r="RF292" s="7"/>
      <c r="RG292" s="7"/>
      <c r="RH292" s="7"/>
      <c r="RI292" s="7"/>
      <c r="RJ292" s="7"/>
      <c r="RK292" s="7"/>
      <c r="RL292" s="7"/>
      <c r="RM292" s="7"/>
      <c r="RN292" s="7"/>
      <c r="RO292" s="7"/>
      <c r="RP292" s="7"/>
      <c r="RQ292" s="7"/>
      <c r="RR292" s="7"/>
      <c r="RS292" s="7"/>
      <c r="RT292" s="7"/>
      <c r="RU292" s="7"/>
      <c r="RV292" s="7"/>
      <c r="RW292" s="7"/>
      <c r="RX292" s="7"/>
      <c r="RY292" s="7"/>
      <c r="RZ292" s="7"/>
      <c r="SA292" s="7"/>
      <c r="SB292" s="7"/>
      <c r="SC292" s="7"/>
      <c r="SD292" s="7"/>
      <c r="SE292" s="7"/>
      <c r="SF292" s="7"/>
      <c r="SG292" s="7"/>
      <c r="SH292" s="7"/>
      <c r="SI292" s="7"/>
      <c r="SJ292" s="7"/>
      <c r="SK292" s="7"/>
      <c r="SL292" s="7"/>
      <c r="SM292" s="7"/>
      <c r="SN292" s="7"/>
      <c r="SO292" s="7"/>
      <c r="SP292" s="7"/>
      <c r="SQ292" s="7"/>
      <c r="SR292" s="7"/>
      <c r="SS292" s="7"/>
      <c r="ST292" s="7"/>
      <c r="SU292" s="7"/>
      <c r="SV292" s="7"/>
      <c r="SW292" s="7"/>
      <c r="SX292" s="7"/>
      <c r="SY292" s="7"/>
      <c r="SZ292" s="7"/>
      <c r="TA292" s="7"/>
      <c r="TB292" s="7"/>
      <c r="TC292" s="7"/>
      <c r="TD292" s="7"/>
      <c r="TE292" s="7"/>
      <c r="TF292" s="7"/>
      <c r="TG292" s="7"/>
      <c r="TH292" s="7"/>
      <c r="TI292" s="7"/>
      <c r="TJ292" s="7"/>
      <c r="TK292" s="7"/>
      <c r="TL292" s="7"/>
      <c r="TM292" s="7"/>
      <c r="TN292" s="7"/>
      <c r="TO292" s="7"/>
      <c r="TP292" s="7"/>
      <c r="TQ292" s="7"/>
      <c r="TR292" s="7"/>
      <c r="TS292" s="7"/>
      <c r="TT292" s="7"/>
      <c r="TU292" s="7"/>
      <c r="TV292" s="7"/>
      <c r="TW292" s="7"/>
      <c r="TX292" s="7"/>
      <c r="TY292" s="7"/>
      <c r="TZ292" s="7"/>
      <c r="UA292" s="7"/>
    </row>
    <row r="293" spans="1:547" s="1" customFormat="1" ht="12.75" x14ac:dyDescent="0.2"/>
    <row r="294" spans="1:547" s="7" customFormat="1" ht="15.75" x14ac:dyDescent="0.25">
      <c r="A294" s="52" t="s">
        <v>180</v>
      </c>
      <c r="F294" s="13" t="s">
        <v>126</v>
      </c>
      <c r="G294" s="57"/>
      <c r="H294" s="13" t="s">
        <v>125</v>
      </c>
      <c r="I294" s="57"/>
    </row>
    <row r="295" spans="1:547" s="7" customFormat="1" ht="15.75" x14ac:dyDescent="0.25">
      <c r="A295" s="35" t="s">
        <v>189</v>
      </c>
    </row>
    <row r="296" spans="1:547" s="7" customFormat="1" ht="15.75" x14ac:dyDescent="0.25">
      <c r="B296" s="52" t="s">
        <v>190</v>
      </c>
      <c r="C296" s="57"/>
      <c r="E296" s="52" t="s">
        <v>192</v>
      </c>
      <c r="F296" s="57"/>
      <c r="H296" s="52" t="s">
        <v>194</v>
      </c>
      <c r="I296" s="57"/>
    </row>
    <row r="297" spans="1:547" s="7" customFormat="1" ht="15.75" x14ac:dyDescent="0.25">
      <c r="B297" s="52" t="s">
        <v>191</v>
      </c>
      <c r="C297" s="57"/>
      <c r="E297" s="52" t="s">
        <v>193</v>
      </c>
      <c r="F297" s="57"/>
      <c r="H297" s="52" t="s">
        <v>168</v>
      </c>
      <c r="I297" s="57"/>
    </row>
    <row r="298" spans="1:547" s="7" customFormat="1" ht="15.75" x14ac:dyDescent="0.25"/>
    <row r="299" spans="1:547" s="7" customFormat="1" ht="15.75" x14ac:dyDescent="0.25"/>
    <row r="300" spans="1:547" s="178" customFormat="1" ht="21" x14ac:dyDescent="0.35">
      <c r="A300" s="312" t="s">
        <v>195</v>
      </c>
    </row>
    <row r="301" spans="1:547" ht="15.75" x14ac:dyDescent="0.25">
      <c r="A301" s="35" t="s">
        <v>196</v>
      </c>
    </row>
    <row r="302" spans="1:547" x14ac:dyDescent="0.25">
      <c r="A302" s="198"/>
    </row>
    <row r="303" spans="1:547" s="7" customFormat="1" ht="15.75" x14ac:dyDescent="0.25">
      <c r="A303" s="990" t="s">
        <v>566</v>
      </c>
      <c r="B303" s="915"/>
      <c r="C303" s="1025"/>
      <c r="D303" s="1026"/>
      <c r="E303" s="994" t="s">
        <v>197</v>
      </c>
      <c r="F303" s="995"/>
      <c r="G303" s="99" t="s">
        <v>636</v>
      </c>
      <c r="H303" s="331" t="s">
        <v>203</v>
      </c>
      <c r="I303" s="990" t="s">
        <v>204</v>
      </c>
      <c r="J303" s="991"/>
    </row>
    <row r="304" spans="1:547" s="7" customFormat="1" ht="15.75" x14ac:dyDescent="0.25">
      <c r="A304" s="907" t="s">
        <v>199</v>
      </c>
      <c r="B304" s="971"/>
      <c r="C304" s="1017"/>
      <c r="D304" s="1018"/>
      <c r="E304" s="1019" t="s">
        <v>764</v>
      </c>
      <c r="F304" s="1020"/>
      <c r="G304" s="130" t="s">
        <v>200</v>
      </c>
      <c r="H304" s="332" t="s">
        <v>635</v>
      </c>
      <c r="I304" s="907" t="s">
        <v>634</v>
      </c>
      <c r="J304" s="908"/>
    </row>
    <row r="305" spans="1:10" s="7" customFormat="1" ht="15.75" customHeight="1" x14ac:dyDescent="0.25">
      <c r="A305" s="907" t="s">
        <v>637</v>
      </c>
      <c r="B305" s="971"/>
      <c r="C305" s="1017"/>
      <c r="D305" s="1018"/>
      <c r="E305" s="1019" t="s">
        <v>765</v>
      </c>
      <c r="F305" s="1020"/>
      <c r="G305" s="130" t="s">
        <v>201</v>
      </c>
      <c r="H305" s="332" t="s">
        <v>174</v>
      </c>
      <c r="I305" s="907" t="s">
        <v>205</v>
      </c>
      <c r="J305" s="908"/>
    </row>
    <row r="306" spans="1:10" s="7" customFormat="1" ht="15.75" customHeight="1" x14ac:dyDescent="0.25">
      <c r="A306" s="1021"/>
      <c r="B306" s="1022"/>
      <c r="C306" s="1022"/>
      <c r="D306" s="1023"/>
      <c r="E306" s="890"/>
      <c r="F306" s="890"/>
      <c r="G306" s="225"/>
      <c r="H306" s="228"/>
      <c r="I306" s="890"/>
      <c r="J306" s="891"/>
    </row>
    <row r="307" spans="1:10" s="7" customFormat="1" ht="15.75" customHeight="1" x14ac:dyDescent="0.25">
      <c r="A307" s="892"/>
      <c r="B307" s="893"/>
      <c r="C307" s="917"/>
      <c r="D307" s="961"/>
      <c r="E307" s="888"/>
      <c r="F307" s="889"/>
      <c r="G307" s="226"/>
      <c r="H307" s="229"/>
      <c r="I307" s="886"/>
      <c r="J307" s="896"/>
    </row>
    <row r="308" spans="1:10" s="7" customFormat="1" ht="15.75" x14ac:dyDescent="0.25">
      <c r="A308" s="892"/>
      <c r="B308" s="893"/>
      <c r="C308" s="894"/>
      <c r="D308" s="895"/>
      <c r="E308" s="888"/>
      <c r="F308" s="889"/>
      <c r="G308" s="227"/>
      <c r="H308" s="229"/>
      <c r="I308" s="886"/>
      <c r="J308" s="896"/>
    </row>
    <row r="309" spans="1:10" s="7" customFormat="1" ht="15.75" x14ac:dyDescent="0.25">
      <c r="A309" s="892"/>
      <c r="B309" s="893"/>
      <c r="C309" s="894"/>
      <c r="D309" s="895"/>
      <c r="E309" s="888"/>
      <c r="F309" s="889"/>
      <c r="G309" s="227"/>
      <c r="H309" s="229"/>
      <c r="I309" s="886"/>
      <c r="J309" s="896"/>
    </row>
    <row r="310" spans="1:10" s="7" customFormat="1" ht="15.75" x14ac:dyDescent="0.25">
      <c r="A310" s="892"/>
      <c r="B310" s="893"/>
      <c r="C310" s="894"/>
      <c r="D310" s="895"/>
      <c r="E310" s="886"/>
      <c r="F310" s="887"/>
      <c r="G310" s="227"/>
      <c r="H310" s="229"/>
      <c r="I310" s="886"/>
      <c r="J310" s="896"/>
    </row>
    <row r="311" spans="1:10" s="7" customFormat="1" ht="15.75" x14ac:dyDescent="0.25">
      <c r="A311" s="892"/>
      <c r="B311" s="893"/>
      <c r="C311" s="894"/>
      <c r="D311" s="895"/>
      <c r="E311" s="886"/>
      <c r="F311" s="887"/>
      <c r="G311" s="227"/>
      <c r="H311" s="229"/>
      <c r="I311" s="886"/>
      <c r="J311" s="896"/>
    </row>
    <row r="312" spans="1:10" s="7" customFormat="1" ht="15.75" x14ac:dyDescent="0.25">
      <c r="A312" s="892"/>
      <c r="B312" s="893"/>
      <c r="C312" s="894"/>
      <c r="D312" s="895"/>
      <c r="E312" s="886"/>
      <c r="F312" s="887"/>
      <c r="G312" s="227"/>
      <c r="H312" s="229"/>
      <c r="I312" s="886"/>
      <c r="J312" s="896"/>
    </row>
    <row r="313" spans="1:10" s="7" customFormat="1" ht="15.75" x14ac:dyDescent="0.25">
      <c r="A313" s="892"/>
      <c r="B313" s="893"/>
      <c r="C313" s="894"/>
      <c r="D313" s="895"/>
      <c r="E313" s="886"/>
      <c r="F313" s="887"/>
      <c r="G313" s="227"/>
      <c r="H313" s="229"/>
      <c r="I313" s="886"/>
      <c r="J313" s="896"/>
    </row>
    <row r="314" spans="1:10" s="7" customFormat="1" ht="15.75" x14ac:dyDescent="0.25">
      <c r="A314" s="892"/>
      <c r="B314" s="893"/>
      <c r="C314" s="894"/>
      <c r="D314" s="895"/>
      <c r="E314" s="886"/>
      <c r="F314" s="887"/>
      <c r="G314" s="227"/>
      <c r="H314" s="229"/>
      <c r="I314" s="886"/>
      <c r="J314" s="896"/>
    </row>
    <row r="315" spans="1:10" s="7" customFormat="1" ht="15.75" x14ac:dyDescent="0.25">
      <c r="A315" s="892"/>
      <c r="B315" s="893"/>
      <c r="C315" s="894"/>
      <c r="D315" s="895"/>
      <c r="E315" s="886"/>
      <c r="F315" s="887"/>
      <c r="G315" s="227"/>
      <c r="H315" s="229"/>
      <c r="I315" s="886"/>
      <c r="J315" s="896"/>
    </row>
    <row r="316" spans="1:10" s="7" customFormat="1" ht="15.75" x14ac:dyDescent="0.25">
      <c r="A316" s="892"/>
      <c r="B316" s="893"/>
      <c r="C316" s="894"/>
      <c r="D316" s="895"/>
      <c r="E316" s="886"/>
      <c r="F316" s="887"/>
      <c r="G316" s="227"/>
      <c r="H316" s="229"/>
      <c r="I316" s="886"/>
      <c r="J316" s="896"/>
    </row>
    <row r="317" spans="1:10" s="7" customFormat="1" ht="15.75" x14ac:dyDescent="0.25">
      <c r="A317" s="892"/>
      <c r="B317" s="893"/>
      <c r="C317" s="894"/>
      <c r="D317" s="895"/>
      <c r="E317" s="886"/>
      <c r="F317" s="887"/>
      <c r="G317" s="227"/>
      <c r="H317" s="229"/>
      <c r="I317" s="886"/>
      <c r="J317" s="896"/>
    </row>
    <row r="318" spans="1:10" s="7" customFormat="1" ht="15.75" x14ac:dyDescent="0.25">
      <c r="A318" s="892"/>
      <c r="B318" s="893"/>
      <c r="C318" s="894"/>
      <c r="D318" s="895"/>
      <c r="E318" s="886"/>
      <c r="F318" s="887"/>
      <c r="G318" s="227"/>
      <c r="H318" s="229"/>
      <c r="I318" s="886"/>
      <c r="J318" s="896"/>
    </row>
    <row r="319" spans="1:10" s="7" customFormat="1" ht="15.75" x14ac:dyDescent="0.25">
      <c r="A319" s="892"/>
      <c r="B319" s="893"/>
      <c r="C319" s="894"/>
      <c r="D319" s="895"/>
      <c r="E319" s="886"/>
      <c r="F319" s="887"/>
      <c r="G319" s="227"/>
      <c r="H319" s="229"/>
      <c r="I319" s="886"/>
      <c r="J319" s="896"/>
    </row>
    <row r="320" spans="1:10" s="7" customFormat="1" ht="15.75" x14ac:dyDescent="0.25">
      <c r="A320" s="892"/>
      <c r="B320" s="893"/>
      <c r="C320" s="894"/>
      <c r="D320" s="895"/>
      <c r="E320" s="886"/>
      <c r="F320" s="887"/>
      <c r="G320" s="227"/>
      <c r="H320" s="229"/>
      <c r="I320" s="886"/>
      <c r="J320" s="896"/>
    </row>
    <row r="321" spans="1:10" s="7" customFormat="1" ht="15.75" x14ac:dyDescent="0.25">
      <c r="A321" s="892"/>
      <c r="B321" s="893"/>
      <c r="C321" s="894"/>
      <c r="D321" s="895"/>
      <c r="E321" s="886"/>
      <c r="F321" s="887"/>
      <c r="G321" s="227"/>
      <c r="H321" s="229"/>
      <c r="I321" s="886"/>
      <c r="J321" s="896"/>
    </row>
    <row r="322" spans="1:10" s="7" customFormat="1" ht="15.75" x14ac:dyDescent="0.25">
      <c r="A322" s="892"/>
      <c r="B322" s="893"/>
      <c r="C322" s="894"/>
      <c r="D322" s="895"/>
      <c r="E322" s="886"/>
      <c r="F322" s="887"/>
      <c r="G322" s="227"/>
      <c r="H322" s="229"/>
      <c r="I322" s="886"/>
      <c r="J322" s="896"/>
    </row>
    <row r="323" spans="1:10" s="7" customFormat="1" ht="15.75" x14ac:dyDescent="0.25">
      <c r="A323" s="892"/>
      <c r="B323" s="893"/>
      <c r="C323" s="894"/>
      <c r="D323" s="895"/>
      <c r="E323" s="886"/>
      <c r="F323" s="887"/>
      <c r="G323" s="227"/>
      <c r="H323" s="229"/>
      <c r="I323" s="886"/>
      <c r="J323" s="896"/>
    </row>
    <row r="324" spans="1:10" s="7" customFormat="1" ht="15.75" x14ac:dyDescent="0.25">
      <c r="A324" s="892"/>
      <c r="B324" s="893"/>
      <c r="C324" s="894"/>
      <c r="D324" s="895"/>
      <c r="E324" s="886"/>
      <c r="F324" s="887"/>
      <c r="G324" s="227"/>
      <c r="H324" s="229"/>
      <c r="I324" s="886"/>
      <c r="J324" s="896"/>
    </row>
    <row r="325" spans="1:10" s="7" customFormat="1" ht="15.75" x14ac:dyDescent="0.25">
      <c r="A325" s="892"/>
      <c r="B325" s="893"/>
      <c r="C325" s="894"/>
      <c r="D325" s="895"/>
      <c r="E325" s="886"/>
      <c r="F325" s="887"/>
      <c r="G325" s="227"/>
      <c r="H325" s="229"/>
      <c r="I325" s="886"/>
      <c r="J325" s="896"/>
    </row>
    <row r="326" spans="1:10" s="7" customFormat="1" ht="15.75" x14ac:dyDescent="0.25">
      <c r="A326" s="892"/>
      <c r="B326" s="893"/>
      <c r="C326" s="894"/>
      <c r="D326" s="895"/>
      <c r="E326" s="886"/>
      <c r="F326" s="887"/>
      <c r="G326" s="227"/>
      <c r="H326" s="229"/>
      <c r="I326" s="886"/>
      <c r="J326" s="896"/>
    </row>
    <row r="327" spans="1:10" s="7" customFormat="1" ht="15.75" x14ac:dyDescent="0.25">
      <c r="A327" s="892"/>
      <c r="B327" s="893"/>
      <c r="C327" s="894"/>
      <c r="D327" s="895"/>
      <c r="E327" s="886"/>
      <c r="F327" s="887"/>
      <c r="G327" s="227"/>
      <c r="H327" s="229"/>
      <c r="I327" s="886"/>
      <c r="J327" s="896"/>
    </row>
    <row r="328" spans="1:10" s="7" customFormat="1" ht="15.75" x14ac:dyDescent="0.25">
      <c r="A328" s="892"/>
      <c r="B328" s="893"/>
      <c r="C328" s="894"/>
      <c r="D328" s="895"/>
      <c r="E328" s="886"/>
      <c r="F328" s="887"/>
      <c r="G328" s="227"/>
      <c r="H328" s="229"/>
      <c r="I328" s="886"/>
      <c r="J328" s="896"/>
    </row>
    <row r="329" spans="1:10" s="7" customFormat="1" ht="15.75" x14ac:dyDescent="0.25">
      <c r="A329" s="892"/>
      <c r="B329" s="893"/>
      <c r="C329" s="894"/>
      <c r="D329" s="895"/>
      <c r="E329" s="886"/>
      <c r="F329" s="887"/>
      <c r="G329" s="227"/>
      <c r="H329" s="229"/>
      <c r="I329" s="886"/>
      <c r="J329" s="896"/>
    </row>
    <row r="330" spans="1:10" s="7" customFormat="1" ht="15.75" x14ac:dyDescent="0.25">
      <c r="A330" s="892"/>
      <c r="B330" s="893"/>
      <c r="C330" s="894"/>
      <c r="D330" s="895"/>
      <c r="E330" s="886"/>
      <c r="F330" s="887"/>
      <c r="G330" s="226"/>
      <c r="H330" s="229"/>
      <c r="I330" s="886"/>
      <c r="J330" s="896"/>
    </row>
    <row r="331" spans="1:10" s="7" customFormat="1" ht="15.75" x14ac:dyDescent="0.25">
      <c r="A331" s="892"/>
      <c r="B331" s="893"/>
      <c r="C331" s="894"/>
      <c r="D331" s="895"/>
      <c r="E331" s="886"/>
      <c r="F331" s="887"/>
      <c r="G331" s="227"/>
      <c r="H331" s="229"/>
      <c r="I331" s="886"/>
      <c r="J331" s="896"/>
    </row>
    <row r="332" spans="1:10" s="7" customFormat="1" ht="15.75" x14ac:dyDescent="0.25">
      <c r="A332" s="892"/>
      <c r="B332" s="893"/>
      <c r="C332" s="894"/>
      <c r="D332" s="895"/>
      <c r="E332" s="886"/>
      <c r="F332" s="887"/>
      <c r="G332" s="227"/>
      <c r="H332" s="229"/>
      <c r="I332" s="886"/>
      <c r="J332" s="896"/>
    </row>
    <row r="333" spans="1:10" s="7" customFormat="1" ht="15.75" x14ac:dyDescent="0.25">
      <c r="A333" s="892"/>
      <c r="B333" s="893"/>
      <c r="C333" s="894"/>
      <c r="D333" s="895"/>
      <c r="E333" s="886"/>
      <c r="F333" s="887"/>
      <c r="G333" s="227"/>
      <c r="H333" s="229"/>
      <c r="I333" s="886"/>
      <c r="J333" s="896"/>
    </row>
    <row r="334" spans="1:10" s="7" customFormat="1" ht="15.75" x14ac:dyDescent="0.25">
      <c r="A334" s="892"/>
      <c r="B334" s="893"/>
      <c r="C334" s="894"/>
      <c r="D334" s="895"/>
      <c r="E334" s="886"/>
      <c r="F334" s="887"/>
      <c r="G334" s="227"/>
      <c r="H334" s="229"/>
      <c r="I334" s="886"/>
      <c r="J334" s="896"/>
    </row>
    <row r="336" spans="1:10" x14ac:dyDescent="0.25">
      <c r="F336" s="636"/>
    </row>
    <row r="337" spans="1:14" x14ac:dyDescent="0.25">
      <c r="F337" s="636"/>
    </row>
    <row r="338" spans="1:14" x14ac:dyDescent="0.25">
      <c r="F338" s="636"/>
    </row>
    <row r="339" spans="1:14" x14ac:dyDescent="0.25">
      <c r="A339" s="352"/>
      <c r="F339" s="636"/>
    </row>
    <row r="340" spans="1:14" x14ac:dyDescent="0.25">
      <c r="A340" s="352"/>
      <c r="F340" s="636"/>
    </row>
    <row r="341" spans="1:14" x14ac:dyDescent="0.25">
      <c r="A341" s="200"/>
    </row>
    <row r="342" spans="1:14" x14ac:dyDescent="0.25">
      <c r="A342" s="10" t="s">
        <v>1294</v>
      </c>
    </row>
    <row r="343" spans="1:14" s="7" customFormat="1" ht="15.75" x14ac:dyDescent="0.25"/>
    <row r="344" spans="1:14" s="178" customFormat="1" ht="21" x14ac:dyDescent="0.35">
      <c r="A344" s="400" t="s">
        <v>1039</v>
      </c>
      <c r="M344" s="400"/>
      <c r="N344" s="400"/>
    </row>
    <row r="345" spans="1:14" x14ac:dyDescent="0.25">
      <c r="A345" s="313"/>
      <c r="M345" s="10"/>
      <c r="N345" s="10"/>
    </row>
    <row r="346" spans="1:14" s="7" customFormat="1" ht="15.75" x14ac:dyDescent="0.25">
      <c r="A346" s="35" t="s">
        <v>206</v>
      </c>
      <c r="E346" s="334"/>
      <c r="F346" s="35" t="s">
        <v>207</v>
      </c>
      <c r="H346" s="334"/>
      <c r="I346" s="35" t="s">
        <v>208</v>
      </c>
      <c r="M346" s="52"/>
      <c r="N346" s="52"/>
    </row>
    <row r="347" spans="1:14" s="1" customFormat="1" ht="12.75" x14ac:dyDescent="0.2">
      <c r="M347" s="150"/>
      <c r="N347" s="150"/>
    </row>
    <row r="348" spans="1:14" s="7" customFormat="1" ht="15.75" x14ac:dyDescent="0.25">
      <c r="A348" s="35" t="s">
        <v>198</v>
      </c>
    </row>
    <row r="349" spans="1:14" s="7" customFormat="1" ht="15.75" x14ac:dyDescent="0.25">
      <c r="B349" s="334"/>
      <c r="C349" s="35" t="s">
        <v>209</v>
      </c>
    </row>
    <row r="350" spans="1:14" s="7" customFormat="1" ht="15.75" x14ac:dyDescent="0.25">
      <c r="B350" s="334"/>
      <c r="C350" s="35" t="s">
        <v>210</v>
      </c>
    </row>
    <row r="351" spans="1:14" s="1" customFormat="1" ht="12.75" x14ac:dyDescent="0.2"/>
    <row r="352" spans="1:14" s="7" customFormat="1" ht="15.75" x14ac:dyDescent="0.25">
      <c r="A352" s="932" t="s">
        <v>804</v>
      </c>
      <c r="B352" s="932"/>
      <c r="C352" s="932"/>
      <c r="D352" s="932"/>
      <c r="E352" s="932"/>
      <c r="F352" s="932"/>
      <c r="G352" s="932"/>
      <c r="H352" s="932"/>
      <c r="I352" s="932"/>
      <c r="J352" s="932"/>
      <c r="K352" s="932"/>
    </row>
    <row r="353" spans="1:10" s="7" customFormat="1" ht="15.75" x14ac:dyDescent="0.25">
      <c r="A353" s="932" t="s">
        <v>805</v>
      </c>
      <c r="B353" s="932"/>
      <c r="C353" s="932"/>
      <c r="D353" s="932"/>
      <c r="E353" s="932"/>
      <c r="F353" s="932"/>
    </row>
    <row r="354" spans="1:10" s="1" customFormat="1" ht="12.75" x14ac:dyDescent="0.2">
      <c r="A354" s="157"/>
    </row>
    <row r="355" spans="1:10" s="7" customFormat="1" ht="15.75" x14ac:dyDescent="0.25">
      <c r="A355" s="205"/>
      <c r="B355" s="203"/>
      <c r="C355" s="203"/>
      <c r="D355" s="203"/>
      <c r="E355" s="203"/>
      <c r="F355" s="122"/>
      <c r="G355" s="366"/>
      <c r="H355" s="207"/>
      <c r="I355" s="401"/>
      <c r="J355" s="100" t="s">
        <v>212</v>
      </c>
    </row>
    <row r="356" spans="1:10" s="7" customFormat="1" ht="15.75" x14ac:dyDescent="0.25">
      <c r="A356" s="210"/>
      <c r="E356" s="67"/>
      <c r="F356" s="402"/>
      <c r="G356" s="210"/>
      <c r="H356" s="388"/>
      <c r="I356" s="402"/>
      <c r="J356" s="333" t="s">
        <v>646</v>
      </c>
    </row>
    <row r="357" spans="1:10" s="7" customFormat="1" ht="15.75" x14ac:dyDescent="0.25">
      <c r="A357" s="332"/>
      <c r="C357" s="52"/>
      <c r="D357" s="52"/>
      <c r="E357" s="13"/>
      <c r="F357" s="130"/>
      <c r="G357" s="210"/>
      <c r="H357" s="388"/>
      <c r="I357" s="388"/>
      <c r="J357" s="333" t="s">
        <v>647</v>
      </c>
    </row>
    <row r="358" spans="1:10" s="7" customFormat="1" ht="15.75" x14ac:dyDescent="0.25">
      <c r="A358" s="332"/>
      <c r="C358" s="13"/>
      <c r="D358" s="13"/>
      <c r="E358" s="13"/>
      <c r="F358" s="130"/>
      <c r="G358" s="332"/>
      <c r="H358" s="130"/>
      <c r="I358" s="130"/>
      <c r="J358" s="333" t="s">
        <v>648</v>
      </c>
    </row>
    <row r="359" spans="1:10" s="7" customFormat="1" ht="15.75" x14ac:dyDescent="0.25">
      <c r="A359" s="332"/>
      <c r="C359" s="13"/>
      <c r="D359" s="13"/>
      <c r="E359" s="13"/>
      <c r="F359" s="130" t="s">
        <v>653</v>
      </c>
      <c r="G359" s="332" t="s">
        <v>560</v>
      </c>
      <c r="H359" s="130" t="s">
        <v>649</v>
      </c>
      <c r="I359" s="130" t="s">
        <v>643</v>
      </c>
      <c r="J359" s="333" t="s">
        <v>213</v>
      </c>
    </row>
    <row r="360" spans="1:10" s="7" customFormat="1" ht="15.75" x14ac:dyDescent="0.25">
      <c r="A360" s="332"/>
      <c r="E360" s="13"/>
      <c r="F360" s="130" t="s">
        <v>211</v>
      </c>
      <c r="G360" s="332" t="s">
        <v>651</v>
      </c>
      <c r="H360" s="130" t="s">
        <v>532</v>
      </c>
      <c r="I360" s="130" t="s">
        <v>644</v>
      </c>
      <c r="J360" s="333" t="s">
        <v>214</v>
      </c>
    </row>
    <row r="361" spans="1:10" s="7" customFormat="1" ht="15.75" x14ac:dyDescent="0.25">
      <c r="A361" s="907" t="s">
        <v>654</v>
      </c>
      <c r="B361" s="830"/>
      <c r="C361" s="830"/>
      <c r="D361" s="830"/>
      <c r="E361" s="830"/>
      <c r="F361" s="130" t="s">
        <v>842</v>
      </c>
      <c r="G361" s="332" t="s">
        <v>652</v>
      </c>
      <c r="H361" s="130" t="s">
        <v>650</v>
      </c>
      <c r="I361" s="130" t="s">
        <v>645</v>
      </c>
      <c r="J361" s="130" t="s">
        <v>215</v>
      </c>
    </row>
    <row r="362" spans="1:10" x14ac:dyDescent="0.25">
      <c r="A362" s="1032"/>
      <c r="B362" s="1033"/>
      <c r="C362" s="1034"/>
      <c r="D362" s="1034"/>
      <c r="E362" s="1035"/>
      <c r="F362" s="169"/>
      <c r="G362" s="230"/>
      <c r="H362" s="232"/>
      <c r="I362" s="232"/>
      <c r="J362" s="170"/>
    </row>
    <row r="363" spans="1:10" x14ac:dyDescent="0.25">
      <c r="A363" s="978"/>
      <c r="B363" s="979"/>
      <c r="C363" s="1027"/>
      <c r="D363" s="1027"/>
      <c r="E363" s="1028"/>
      <c r="F363" s="171"/>
      <c r="G363" s="231"/>
      <c r="H363" s="233"/>
      <c r="I363" s="234"/>
      <c r="J363" s="172"/>
    </row>
    <row r="364" spans="1:10" ht="15" customHeight="1" x14ac:dyDescent="0.25">
      <c r="A364" s="978"/>
      <c r="B364" s="979"/>
      <c r="C364" s="980"/>
      <c r="D364" s="980"/>
      <c r="E364" s="981"/>
      <c r="F364" s="171"/>
      <c r="G364" s="231"/>
      <c r="H364" s="233"/>
      <c r="I364" s="234"/>
      <c r="J364" s="173"/>
    </row>
    <row r="365" spans="1:10" x14ac:dyDescent="0.25">
      <c r="A365" s="978"/>
      <c r="B365" s="979"/>
      <c r="C365" s="980"/>
      <c r="D365" s="980"/>
      <c r="E365" s="981"/>
      <c r="F365" s="171"/>
      <c r="G365" s="231"/>
      <c r="H365" s="233"/>
      <c r="I365" s="234"/>
      <c r="J365" s="173"/>
    </row>
    <row r="366" spans="1:10" x14ac:dyDescent="0.25">
      <c r="A366" s="978"/>
      <c r="B366" s="979"/>
      <c r="C366" s="980"/>
      <c r="D366" s="980"/>
      <c r="E366" s="981"/>
      <c r="F366" s="171"/>
      <c r="G366" s="231"/>
      <c r="H366" s="233"/>
      <c r="I366" s="234"/>
      <c r="J366" s="173"/>
    </row>
    <row r="367" spans="1:10" x14ac:dyDescent="0.25">
      <c r="A367" s="978"/>
      <c r="B367" s="979"/>
      <c r="C367" s="980"/>
      <c r="D367" s="980"/>
      <c r="E367" s="981"/>
      <c r="F367" s="171"/>
      <c r="G367" s="231"/>
      <c r="H367" s="233"/>
      <c r="I367" s="234"/>
      <c r="J367" s="173"/>
    </row>
    <row r="368" spans="1:10" x14ac:dyDescent="0.25">
      <c r="A368" s="978"/>
      <c r="B368" s="979"/>
      <c r="C368" s="980"/>
      <c r="D368" s="980"/>
      <c r="E368" s="981"/>
      <c r="F368" s="171"/>
      <c r="G368" s="231"/>
      <c r="H368" s="233"/>
      <c r="I368" s="234"/>
      <c r="J368" s="173"/>
    </row>
    <row r="369" spans="1:10" x14ac:dyDescent="0.25">
      <c r="A369" s="978"/>
      <c r="B369" s="979"/>
      <c r="C369" s="980"/>
      <c r="D369" s="980"/>
      <c r="E369" s="981"/>
      <c r="F369" s="171"/>
      <c r="G369" s="231"/>
      <c r="H369" s="233"/>
      <c r="I369" s="234"/>
      <c r="J369" s="173"/>
    </row>
    <row r="370" spans="1:10" x14ac:dyDescent="0.25">
      <c r="A370" s="978"/>
      <c r="B370" s="979"/>
      <c r="C370" s="980"/>
      <c r="D370" s="980"/>
      <c r="E370" s="981"/>
      <c r="F370" s="171"/>
      <c r="G370" s="231"/>
      <c r="H370" s="233"/>
      <c r="I370" s="234"/>
      <c r="J370" s="173"/>
    </row>
    <row r="371" spans="1:10" x14ac:dyDescent="0.25">
      <c r="A371" s="978"/>
      <c r="B371" s="979"/>
      <c r="C371" s="980"/>
      <c r="D371" s="980"/>
      <c r="E371" s="981"/>
      <c r="F371" s="171"/>
      <c r="G371" s="231"/>
      <c r="H371" s="233"/>
      <c r="I371" s="234"/>
      <c r="J371" s="173"/>
    </row>
    <row r="372" spans="1:10" x14ac:dyDescent="0.25">
      <c r="A372" s="978"/>
      <c r="B372" s="979"/>
      <c r="C372" s="980"/>
      <c r="D372" s="980"/>
      <c r="E372" s="981"/>
      <c r="F372" s="171"/>
      <c r="G372" s="231"/>
      <c r="H372" s="233"/>
      <c r="I372" s="234"/>
      <c r="J372" s="173"/>
    </row>
    <row r="373" spans="1:10" x14ac:dyDescent="0.25">
      <c r="A373" s="978"/>
      <c r="B373" s="979"/>
      <c r="C373" s="980"/>
      <c r="D373" s="980"/>
      <c r="E373" s="981"/>
      <c r="F373" s="171"/>
      <c r="G373" s="231"/>
      <c r="H373" s="233"/>
      <c r="I373" s="234"/>
      <c r="J373" s="173"/>
    </row>
    <row r="374" spans="1:10" x14ac:dyDescent="0.25">
      <c r="A374" s="978"/>
      <c r="B374" s="979"/>
      <c r="C374" s="980"/>
      <c r="D374" s="980"/>
      <c r="E374" s="981"/>
      <c r="F374" s="171"/>
      <c r="G374" s="231"/>
      <c r="H374" s="233"/>
      <c r="I374" s="234"/>
      <c r="J374" s="173"/>
    </row>
    <row r="375" spans="1:10" x14ac:dyDescent="0.25">
      <c r="A375" s="978"/>
      <c r="B375" s="979"/>
      <c r="C375" s="980"/>
      <c r="D375" s="980"/>
      <c r="E375" s="981"/>
      <c r="F375" s="171"/>
      <c r="G375" s="231"/>
      <c r="H375" s="233"/>
      <c r="I375" s="234"/>
      <c r="J375" s="173"/>
    </row>
    <row r="376" spans="1:10" x14ac:dyDescent="0.25">
      <c r="A376" s="978"/>
      <c r="B376" s="979"/>
      <c r="C376" s="980"/>
      <c r="D376" s="980"/>
      <c r="E376" s="981"/>
      <c r="F376" s="171"/>
      <c r="G376" s="231"/>
      <c r="H376" s="233"/>
      <c r="I376" s="234"/>
      <c r="J376" s="173"/>
    </row>
    <row r="377" spans="1:10" x14ac:dyDescent="0.25">
      <c r="A377" s="978"/>
      <c r="B377" s="979"/>
      <c r="C377" s="980"/>
      <c r="D377" s="980"/>
      <c r="E377" s="981"/>
      <c r="F377" s="171"/>
      <c r="G377" s="231"/>
      <c r="H377" s="233"/>
      <c r="I377" s="234"/>
      <c r="J377" s="173"/>
    </row>
    <row r="378" spans="1:10" x14ac:dyDescent="0.25">
      <c r="A378" s="978"/>
      <c r="B378" s="979"/>
      <c r="C378" s="980"/>
      <c r="D378" s="980"/>
      <c r="E378" s="981"/>
      <c r="F378" s="171"/>
      <c r="G378" s="231"/>
      <c r="H378" s="233"/>
      <c r="I378" s="234"/>
      <c r="J378" s="173"/>
    </row>
    <row r="379" spans="1:10" x14ac:dyDescent="0.25">
      <c r="A379" s="978"/>
      <c r="B379" s="979"/>
      <c r="C379" s="980"/>
      <c r="D379" s="980"/>
      <c r="E379" s="981"/>
      <c r="F379" s="171"/>
      <c r="G379" s="231"/>
      <c r="H379" s="233"/>
      <c r="I379" s="234"/>
      <c r="J379" s="173"/>
    </row>
    <row r="380" spans="1:10" x14ac:dyDescent="0.25">
      <c r="A380" s="978"/>
      <c r="B380" s="979"/>
      <c r="C380" s="980"/>
      <c r="D380" s="980"/>
      <c r="E380" s="981"/>
      <c r="F380" s="171"/>
      <c r="G380" s="231"/>
      <c r="H380" s="233"/>
      <c r="I380" s="234"/>
      <c r="J380" s="173"/>
    </row>
    <row r="381" spans="1:10" x14ac:dyDescent="0.25">
      <c r="A381" s="978"/>
      <c r="B381" s="979"/>
      <c r="C381" s="980"/>
      <c r="D381" s="980"/>
      <c r="E381" s="981"/>
      <c r="F381" s="171"/>
      <c r="G381" s="231"/>
      <c r="H381" s="233"/>
      <c r="I381" s="234"/>
      <c r="J381" s="173"/>
    </row>
    <row r="382" spans="1:10" x14ac:dyDescent="0.25">
      <c r="A382" s="978"/>
      <c r="B382" s="979"/>
      <c r="C382" s="980"/>
      <c r="D382" s="980"/>
      <c r="E382" s="981"/>
      <c r="F382" s="171"/>
      <c r="G382" s="231"/>
      <c r="H382" s="233"/>
      <c r="I382" s="234"/>
      <c r="J382" s="173"/>
    </row>
    <row r="383" spans="1:10" x14ac:dyDescent="0.25">
      <c r="A383" s="978"/>
      <c r="B383" s="979"/>
      <c r="C383" s="980"/>
      <c r="D383" s="980"/>
      <c r="E383" s="981"/>
      <c r="F383" s="171"/>
      <c r="G383" s="231"/>
      <c r="H383" s="233"/>
      <c r="I383" s="234"/>
      <c r="J383" s="173"/>
    </row>
    <row r="384" spans="1:10" x14ac:dyDescent="0.25">
      <c r="A384" s="978"/>
      <c r="B384" s="979"/>
      <c r="C384" s="980"/>
      <c r="D384" s="980"/>
      <c r="E384" s="981"/>
      <c r="F384" s="171"/>
      <c r="G384" s="231"/>
      <c r="H384" s="233"/>
      <c r="I384" s="234"/>
      <c r="J384" s="173"/>
    </row>
    <row r="385" spans="1:11" x14ac:dyDescent="0.25">
      <c r="A385" s="978"/>
      <c r="B385" s="979"/>
      <c r="C385" s="980"/>
      <c r="D385" s="980"/>
      <c r="E385" s="981"/>
      <c r="F385" s="171"/>
      <c r="G385" s="231"/>
      <c r="H385" s="233"/>
      <c r="I385" s="234"/>
      <c r="J385" s="173"/>
    </row>
    <row r="386" spans="1:11" x14ac:dyDescent="0.25">
      <c r="A386" s="978"/>
      <c r="B386" s="979"/>
      <c r="C386" s="980"/>
      <c r="D386" s="980"/>
      <c r="E386" s="981"/>
      <c r="F386" s="171"/>
      <c r="G386" s="231"/>
      <c r="H386" s="233"/>
      <c r="I386" s="234"/>
      <c r="J386" s="173"/>
    </row>
    <row r="387" spans="1:11" x14ac:dyDescent="0.25">
      <c r="A387" s="978"/>
      <c r="B387" s="979"/>
      <c r="C387" s="980"/>
      <c r="D387" s="980"/>
      <c r="E387" s="981"/>
      <c r="F387" s="171"/>
      <c r="G387" s="231"/>
      <c r="H387" s="233"/>
      <c r="I387" s="234"/>
      <c r="J387" s="173"/>
    </row>
    <row r="388" spans="1:11" x14ac:dyDescent="0.25">
      <c r="A388" s="978"/>
      <c r="B388" s="979"/>
      <c r="C388" s="980"/>
      <c r="D388" s="980"/>
      <c r="E388" s="981"/>
      <c r="F388" s="171"/>
      <c r="G388" s="231"/>
      <c r="H388" s="233"/>
      <c r="I388" s="234"/>
      <c r="J388" s="173"/>
    </row>
    <row r="389" spans="1:11" x14ac:dyDescent="0.25">
      <c r="A389" s="978"/>
      <c r="B389" s="979"/>
      <c r="C389" s="980"/>
      <c r="D389" s="980"/>
      <c r="E389" s="981"/>
      <c r="F389" s="171"/>
      <c r="G389" s="231"/>
      <c r="H389" s="233"/>
      <c r="I389" s="234"/>
      <c r="J389" s="173"/>
    </row>
    <row r="390" spans="1:11" x14ac:dyDescent="0.25">
      <c r="A390" s="978"/>
      <c r="B390" s="979"/>
      <c r="C390" s="980"/>
      <c r="D390" s="980"/>
      <c r="E390" s="981"/>
      <c r="F390" s="171"/>
      <c r="G390" s="231"/>
      <c r="H390" s="233"/>
      <c r="I390" s="234"/>
      <c r="J390" s="173"/>
    </row>
    <row r="391" spans="1:11" s="1" customFormat="1" ht="12.75" x14ac:dyDescent="0.2"/>
    <row r="392" spans="1:11" ht="15.75" x14ac:dyDescent="0.25">
      <c r="A392" s="982" t="s">
        <v>806</v>
      </c>
      <c r="B392" s="982"/>
      <c r="C392" s="982"/>
      <c r="D392" s="982"/>
      <c r="E392" s="982"/>
      <c r="F392" s="982"/>
      <c r="G392" s="982"/>
      <c r="H392" s="982"/>
      <c r="I392" s="982"/>
      <c r="J392" s="982"/>
      <c r="K392" s="982"/>
    </row>
    <row r="393" spans="1:11" ht="15.75" x14ac:dyDescent="0.25">
      <c r="A393" s="982" t="s">
        <v>1044</v>
      </c>
      <c r="B393" s="982"/>
      <c r="C393" s="982"/>
      <c r="D393" s="982"/>
      <c r="E393" s="982"/>
      <c r="F393" s="982"/>
      <c r="G393" s="403"/>
      <c r="H393" s="403"/>
    </row>
    <row r="394" spans="1:11" s="7" customFormat="1" ht="15.75" x14ac:dyDescent="0.25"/>
    <row r="395" spans="1:11" s="7" customFormat="1" ht="15.75" x14ac:dyDescent="0.25">
      <c r="A395" s="154"/>
    </row>
    <row r="396" spans="1:11" s="178" customFormat="1" ht="21" x14ac:dyDescent="0.35">
      <c r="A396" s="312" t="s">
        <v>825</v>
      </c>
    </row>
    <row r="397" spans="1:11" x14ac:dyDescent="0.25">
      <c r="A397" s="394"/>
    </row>
    <row r="398" spans="1:11" s="7" customFormat="1" ht="15.75" x14ac:dyDescent="0.25">
      <c r="A398" s="52" t="s">
        <v>216</v>
      </c>
      <c r="G398" s="13"/>
      <c r="H398" s="13"/>
      <c r="I398" s="13"/>
      <c r="J398" s="35"/>
    </row>
    <row r="399" spans="1:11" s="7" customFormat="1" ht="15.75" x14ac:dyDescent="0.25">
      <c r="A399" s="13" t="s">
        <v>126</v>
      </c>
      <c r="B399" s="334"/>
      <c r="C399" s="13" t="s">
        <v>125</v>
      </c>
      <c r="D399" s="334"/>
    </row>
    <row r="400" spans="1:11" s="7" customFormat="1" ht="15.75" x14ac:dyDescent="0.25">
      <c r="A400" s="35" t="s">
        <v>561</v>
      </c>
    </row>
    <row r="401" spans="1:9" s="7" customFormat="1" ht="15.75" x14ac:dyDescent="0.25">
      <c r="A401" s="13" t="s">
        <v>126</v>
      </c>
      <c r="B401" s="334"/>
      <c r="C401" s="13" t="s">
        <v>125</v>
      </c>
      <c r="D401" s="334"/>
    </row>
    <row r="402" spans="1:9" s="7" customFormat="1" ht="15.75" x14ac:dyDescent="0.25">
      <c r="A402" s="35" t="s">
        <v>562</v>
      </c>
    </row>
    <row r="403" spans="1:9" s="7" customFormat="1" ht="15.75" x14ac:dyDescent="0.25">
      <c r="A403" s="13" t="s">
        <v>126</v>
      </c>
      <c r="B403" s="334"/>
      <c r="C403" s="13" t="s">
        <v>125</v>
      </c>
      <c r="D403" s="334"/>
    </row>
    <row r="404" spans="1:9" s="7" customFormat="1" ht="15.75" x14ac:dyDescent="0.25">
      <c r="A404" s="35" t="s">
        <v>224</v>
      </c>
    </row>
    <row r="405" spans="1:9" s="346" customFormat="1" ht="15.75" x14ac:dyDescent="0.25">
      <c r="A405" s="897"/>
      <c r="B405" s="897"/>
      <c r="C405" s="897"/>
      <c r="D405" s="897"/>
      <c r="E405" s="897"/>
      <c r="F405" s="897"/>
      <c r="G405" s="897"/>
      <c r="H405" s="897"/>
      <c r="I405" s="897"/>
    </row>
    <row r="406" spans="1:9" s="346" customFormat="1" ht="15.75" x14ac:dyDescent="0.25">
      <c r="A406" s="897"/>
      <c r="B406" s="897"/>
      <c r="C406" s="897"/>
      <c r="D406" s="897"/>
      <c r="E406" s="897"/>
      <c r="F406" s="897"/>
      <c r="G406" s="897"/>
      <c r="H406" s="897"/>
      <c r="I406" s="897"/>
    </row>
    <row r="407" spans="1:9" s="346" customFormat="1" ht="15.75" x14ac:dyDescent="0.25">
      <c r="A407" s="897"/>
      <c r="B407" s="897"/>
      <c r="C407" s="897"/>
      <c r="D407" s="897"/>
      <c r="E407" s="897"/>
      <c r="F407" s="897"/>
      <c r="G407" s="897"/>
      <c r="H407" s="897"/>
      <c r="I407" s="897"/>
    </row>
    <row r="408" spans="1:9" s="346" customFormat="1" ht="15.75" x14ac:dyDescent="0.25">
      <c r="A408" s="897"/>
      <c r="B408" s="897"/>
      <c r="C408" s="897"/>
      <c r="D408" s="897"/>
      <c r="E408" s="897"/>
      <c r="F408" s="897"/>
      <c r="G408" s="897"/>
      <c r="H408" s="897"/>
      <c r="I408" s="897"/>
    </row>
    <row r="409" spans="1:9" s="346" customFormat="1" ht="15.75" x14ac:dyDescent="0.25">
      <c r="A409" s="897"/>
      <c r="B409" s="897"/>
      <c r="C409" s="897"/>
      <c r="D409" s="897"/>
      <c r="E409" s="897"/>
      <c r="F409" s="897"/>
      <c r="G409" s="897"/>
      <c r="H409" s="897"/>
      <c r="I409" s="897"/>
    </row>
    <row r="410" spans="1:9" s="7" customFormat="1" ht="15.75" x14ac:dyDescent="0.25">
      <c r="A410" s="269" t="s">
        <v>1046</v>
      </c>
    </row>
    <row r="411" spans="1:9" s="7" customFormat="1" ht="15.75" x14ac:dyDescent="0.25"/>
    <row r="412" spans="1:9" s="7" customFormat="1" ht="15.75" x14ac:dyDescent="0.25">
      <c r="A412" s="154"/>
    </row>
    <row r="413" spans="1:9" s="178" customFormat="1" ht="21" x14ac:dyDescent="0.35">
      <c r="A413" s="177" t="s">
        <v>217</v>
      </c>
    </row>
    <row r="414" spans="1:9" x14ac:dyDescent="0.25">
      <c r="A414" s="179"/>
    </row>
    <row r="415" spans="1:9" s="7" customFormat="1" ht="15.75" x14ac:dyDescent="0.25">
      <c r="A415" s="334"/>
      <c r="B415" s="52" t="s">
        <v>218</v>
      </c>
    </row>
    <row r="416" spans="1:9" s="7" customFormat="1" ht="15.75" x14ac:dyDescent="0.25">
      <c r="A416" s="334"/>
      <c r="B416" s="52" t="s">
        <v>219</v>
      </c>
    </row>
    <row r="417" spans="1:11" s="7" customFormat="1" ht="15.75" x14ac:dyDescent="0.25">
      <c r="A417" s="334"/>
      <c r="B417" s="52" t="s">
        <v>220</v>
      </c>
    </row>
    <row r="418" spans="1:11" s="7" customFormat="1" ht="15.75" x14ac:dyDescent="0.25">
      <c r="A418" s="334"/>
      <c r="B418" s="52" t="s">
        <v>221</v>
      </c>
    </row>
    <row r="419" spans="1:11" s="1" customFormat="1" ht="15.75" x14ac:dyDescent="0.25">
      <c r="A419" s="334"/>
      <c r="B419" s="52" t="s">
        <v>168</v>
      </c>
      <c r="C419" s="974"/>
      <c r="D419" s="973"/>
      <c r="E419" s="973"/>
      <c r="F419" s="973"/>
      <c r="G419" s="7"/>
      <c r="H419" s="7"/>
      <c r="I419" s="7"/>
      <c r="J419" s="7"/>
      <c r="K419" s="7"/>
    </row>
    <row r="420" spans="1:11" s="7" customFormat="1" ht="15.75" x14ac:dyDescent="0.25">
      <c r="A420" s="52" t="s">
        <v>223</v>
      </c>
    </row>
    <row r="421" spans="1:11" s="7" customFormat="1" ht="15.75" x14ac:dyDescent="0.25">
      <c r="A421" s="13"/>
      <c r="B421" s="13" t="s">
        <v>126</v>
      </c>
      <c r="C421" s="334"/>
      <c r="D421" s="13" t="s">
        <v>125</v>
      </c>
      <c r="E421" s="334"/>
      <c r="H421" s="154" t="s">
        <v>568</v>
      </c>
      <c r="I421" s="325"/>
    </row>
    <row r="422" spans="1:11" s="1" customFormat="1" ht="12.75" x14ac:dyDescent="0.2">
      <c r="A422" s="174"/>
      <c r="B422" s="174"/>
      <c r="C422" s="174"/>
      <c r="D422" s="174"/>
      <c r="E422" s="174"/>
      <c r="H422" s="183"/>
      <c r="I422" s="184"/>
    </row>
    <row r="423" spans="1:11" s="7" customFormat="1" ht="15.75" x14ac:dyDescent="0.25">
      <c r="A423" s="34" t="s">
        <v>222</v>
      </c>
    </row>
    <row r="424" spans="1:11" s="7" customFormat="1" ht="15.75" x14ac:dyDescent="0.25">
      <c r="A424" s="13"/>
      <c r="B424" s="13" t="s">
        <v>126</v>
      </c>
      <c r="C424" s="334"/>
      <c r="D424" s="13" t="s">
        <v>125</v>
      </c>
      <c r="E424" s="334"/>
      <c r="H424" s="154" t="s">
        <v>568</v>
      </c>
      <c r="I424" s="325"/>
    </row>
    <row r="425" spans="1:11" x14ac:dyDescent="0.25">
      <c r="A425" s="12"/>
      <c r="B425" s="12"/>
      <c r="C425" s="12"/>
      <c r="D425" s="12"/>
      <c r="E425" s="12"/>
      <c r="H425" s="36"/>
      <c r="I425" s="37"/>
    </row>
    <row r="426" spans="1:11" x14ac:dyDescent="0.25">
      <c r="A426" s="200"/>
    </row>
    <row r="427" spans="1:11" x14ac:dyDescent="0.25">
      <c r="A427" s="10" t="s">
        <v>1294</v>
      </c>
    </row>
    <row r="428" spans="1:11" s="7" customFormat="1" ht="15.75" x14ac:dyDescent="0.25">
      <c r="A428" s="154"/>
    </row>
    <row r="429" spans="1:11" s="178" customFormat="1" ht="21" x14ac:dyDescent="0.35">
      <c r="A429" s="404" t="s">
        <v>826</v>
      </c>
    </row>
    <row r="430" spans="1:11" x14ac:dyDescent="0.25">
      <c r="A430" s="309"/>
    </row>
    <row r="431" spans="1:11" s="7" customFormat="1" ht="15.75" x14ac:dyDescent="0.25">
      <c r="A431" s="366"/>
      <c r="B431" s="204"/>
      <c r="C431" s="99" t="s">
        <v>231</v>
      </c>
      <c r="D431" s="99" t="s">
        <v>233</v>
      </c>
      <c r="E431" s="121"/>
      <c r="F431" s="203"/>
      <c r="G431" s="203"/>
      <c r="H431" s="203"/>
      <c r="I431" s="204"/>
    </row>
    <row r="432" spans="1:11" s="7" customFormat="1" ht="15.75" x14ac:dyDescent="0.25">
      <c r="A432" s="210"/>
      <c r="B432" s="209"/>
      <c r="C432" s="130" t="s">
        <v>232</v>
      </c>
      <c r="D432" s="130" t="s">
        <v>234</v>
      </c>
      <c r="E432" s="907" t="s">
        <v>655</v>
      </c>
      <c r="F432" s="1017"/>
      <c r="G432" s="1017"/>
      <c r="H432" s="1017"/>
      <c r="I432" s="1018"/>
    </row>
    <row r="433" spans="1:10" s="7" customFormat="1" ht="15.75" x14ac:dyDescent="0.25">
      <c r="A433" s="1036" t="s">
        <v>225</v>
      </c>
      <c r="B433" s="1018"/>
      <c r="C433" s="130" t="s">
        <v>770</v>
      </c>
      <c r="D433" s="130" t="s">
        <v>768</v>
      </c>
      <c r="E433" s="211"/>
      <c r="F433" s="134"/>
      <c r="G433" s="134"/>
      <c r="H433" s="134"/>
      <c r="I433" s="212"/>
    </row>
    <row r="434" spans="1:10" s="7" customFormat="1" ht="15.75" x14ac:dyDescent="0.25">
      <c r="A434" s="1031"/>
      <c r="B434" s="937"/>
      <c r="C434" s="213" t="s">
        <v>767</v>
      </c>
      <c r="D434" s="213" t="s">
        <v>769</v>
      </c>
      <c r="E434" s="405" t="s">
        <v>235</v>
      </c>
      <c r="F434" s="406" t="s">
        <v>244</v>
      </c>
      <c r="G434" s="406" t="s">
        <v>245</v>
      </c>
      <c r="H434" s="406" t="s">
        <v>246</v>
      </c>
      <c r="I434" s="406" t="s">
        <v>247</v>
      </c>
    </row>
    <row r="435" spans="1:10" s="7" customFormat="1" ht="15.75" x14ac:dyDescent="0.25">
      <c r="A435" s="1015" t="s">
        <v>227</v>
      </c>
      <c r="B435" s="960"/>
      <c r="C435" s="71"/>
      <c r="D435" s="71"/>
      <c r="E435" s="300"/>
      <c r="F435" s="300"/>
      <c r="G435" s="300"/>
      <c r="H435" s="300"/>
      <c r="I435" s="300"/>
    </row>
    <row r="436" spans="1:10" s="7" customFormat="1" ht="15.75" x14ac:dyDescent="0.25">
      <c r="A436" s="1015" t="s">
        <v>226</v>
      </c>
      <c r="B436" s="960"/>
      <c r="C436" s="71"/>
      <c r="D436" s="71"/>
      <c r="E436" s="300"/>
      <c r="F436" s="300"/>
      <c r="G436" s="300"/>
      <c r="H436" s="300"/>
      <c r="I436" s="300"/>
    </row>
    <row r="437" spans="1:10" s="7" customFormat="1" ht="15.75" x14ac:dyDescent="0.25">
      <c r="A437" s="1015" t="s">
        <v>228</v>
      </c>
      <c r="B437" s="960"/>
      <c r="C437" s="71"/>
      <c r="D437" s="71"/>
      <c r="E437" s="300"/>
      <c r="F437" s="300"/>
      <c r="G437" s="300"/>
      <c r="H437" s="300"/>
      <c r="I437" s="300"/>
    </row>
    <row r="438" spans="1:10" s="7" customFormat="1" ht="15.75" x14ac:dyDescent="0.25">
      <c r="A438" s="1015" t="s">
        <v>229</v>
      </c>
      <c r="B438" s="1030"/>
      <c r="C438" s="71"/>
      <c r="D438" s="71"/>
      <c r="E438" s="300"/>
      <c r="F438" s="300"/>
      <c r="G438" s="300"/>
      <c r="H438" s="300"/>
      <c r="I438" s="300"/>
    </row>
    <row r="439" spans="1:10" s="7" customFormat="1" ht="15.75" x14ac:dyDescent="0.25">
      <c r="A439" s="1015" t="s">
        <v>656</v>
      </c>
      <c r="B439" s="1030"/>
      <c r="C439" s="71"/>
      <c r="D439" s="71"/>
      <c r="E439" s="300"/>
      <c r="F439" s="300"/>
      <c r="G439" s="300"/>
      <c r="H439" s="300"/>
      <c r="I439" s="300"/>
    </row>
    <row r="440" spans="1:10" s="7" customFormat="1" ht="15.75" x14ac:dyDescent="0.25">
      <c r="A440" s="1015" t="s">
        <v>192</v>
      </c>
      <c r="B440" s="1030"/>
      <c r="C440" s="71"/>
      <c r="D440" s="71"/>
      <c r="E440" s="300"/>
      <c r="F440" s="300"/>
      <c r="G440" s="300"/>
      <c r="H440" s="300"/>
      <c r="I440" s="300"/>
    </row>
    <row r="441" spans="1:10" s="7" customFormat="1" ht="15.75" x14ac:dyDescent="0.25">
      <c r="A441" s="1015" t="s">
        <v>191</v>
      </c>
      <c r="B441" s="960"/>
      <c r="C441" s="71"/>
      <c r="D441" s="71"/>
      <c r="E441" s="300"/>
      <c r="F441" s="300"/>
      <c r="G441" s="300"/>
      <c r="H441" s="300"/>
      <c r="I441" s="300"/>
    </row>
    <row r="442" spans="1:10" s="7" customFormat="1" ht="15.75" x14ac:dyDescent="0.25">
      <c r="A442" s="1015" t="s">
        <v>657</v>
      </c>
      <c r="B442" s="960"/>
      <c r="C442" s="71"/>
      <c r="D442" s="71"/>
      <c r="E442" s="300"/>
      <c r="F442" s="300"/>
      <c r="G442" s="300"/>
      <c r="H442" s="300"/>
      <c r="I442" s="300"/>
    </row>
    <row r="443" spans="1:10" s="7" customFormat="1" ht="15.75" x14ac:dyDescent="0.25">
      <c r="A443" s="1015" t="s">
        <v>658</v>
      </c>
      <c r="B443" s="960"/>
      <c r="C443" s="71"/>
      <c r="D443" s="71"/>
      <c r="E443" s="300"/>
      <c r="F443" s="300"/>
      <c r="G443" s="300"/>
      <c r="H443" s="300"/>
      <c r="I443" s="300"/>
    </row>
    <row r="444" spans="1:10" s="7" customFormat="1" ht="15.75" x14ac:dyDescent="0.25">
      <c r="A444" s="1015" t="s">
        <v>659</v>
      </c>
      <c r="B444" s="960"/>
      <c r="C444" s="71"/>
      <c r="D444" s="71"/>
      <c r="E444" s="300"/>
      <c r="F444" s="300"/>
      <c r="G444" s="300"/>
      <c r="H444" s="300"/>
      <c r="I444" s="300"/>
    </row>
    <row r="445" spans="1:10" s="7" customFormat="1" ht="15.75" x14ac:dyDescent="0.25">
      <c r="A445" s="1015" t="s">
        <v>182</v>
      </c>
      <c r="B445" s="960"/>
      <c r="C445" s="71"/>
      <c r="D445" s="71"/>
      <c r="E445" s="300"/>
      <c r="F445" s="300"/>
      <c r="G445" s="300"/>
      <c r="H445" s="300"/>
      <c r="I445" s="300"/>
    </row>
    <row r="446" spans="1:10" s="7" customFormat="1" ht="16.5" thickBot="1" x14ac:dyDescent="0.3">
      <c r="A446" s="407" t="s">
        <v>230</v>
      </c>
      <c r="B446" s="408"/>
      <c r="C446" s="203"/>
      <c r="D446" s="204"/>
      <c r="E446" s="301">
        <f>SUM(E435:E445)</f>
        <v>0</v>
      </c>
      <c r="F446" s="302">
        <f>SUM(F435:F445)</f>
        <v>0</v>
      </c>
      <c r="G446" s="302">
        <f>SUM(G435:G445)</f>
        <v>0</v>
      </c>
      <c r="H446" s="302">
        <f>SUM(H435:H445)</f>
        <v>0</v>
      </c>
      <c r="I446" s="302">
        <f>SUM(I435:I445)</f>
        <v>0</v>
      </c>
    </row>
    <row r="447" spans="1:10" s="1" customFormat="1" ht="13.5" thickTop="1" x14ac:dyDescent="0.2">
      <c r="A447" s="409"/>
      <c r="B447" s="270"/>
    </row>
    <row r="448" spans="1:10" s="7" customFormat="1" ht="15.75" x14ac:dyDescent="0.25">
      <c r="A448" s="410" t="s">
        <v>870</v>
      </c>
      <c r="J448" s="13"/>
    </row>
    <row r="449" spans="1:11" s="1" customFormat="1" ht="15.75" x14ac:dyDescent="0.25">
      <c r="A449" s="269" t="s">
        <v>1001</v>
      </c>
      <c r="J449" s="411"/>
    </row>
    <row r="450" spans="1:11" s="7" customFormat="1" ht="15.75" x14ac:dyDescent="0.25">
      <c r="A450" s="334"/>
      <c r="B450" s="34" t="s">
        <v>236</v>
      </c>
      <c r="C450" s="412"/>
      <c r="E450" s="334"/>
      <c r="F450" s="34" t="s">
        <v>1045</v>
      </c>
      <c r="H450" s="334"/>
      <c r="I450" s="52" t="s">
        <v>660</v>
      </c>
      <c r="J450" s="413"/>
    </row>
    <row r="451" spans="1:11" s="7" customFormat="1" ht="15.75" x14ac:dyDescent="0.25">
      <c r="A451" s="334"/>
      <c r="B451" s="34" t="s">
        <v>237</v>
      </c>
      <c r="C451" s="414"/>
      <c r="E451" s="334"/>
      <c r="F451" s="34" t="s">
        <v>238</v>
      </c>
      <c r="I451" s="52"/>
      <c r="J451" s="413"/>
    </row>
    <row r="452" spans="1:11" s="7" customFormat="1" ht="15.75" x14ac:dyDescent="0.25">
      <c r="A452" s="52"/>
    </row>
    <row r="453" spans="1:11" s="7" customFormat="1" ht="15.75" x14ac:dyDescent="0.25"/>
    <row r="454" spans="1:11" s="178" customFormat="1" ht="21" x14ac:dyDescent="0.35">
      <c r="A454" s="312" t="s">
        <v>827</v>
      </c>
    </row>
    <row r="455" spans="1:11" x14ac:dyDescent="0.25">
      <c r="A455" s="394"/>
    </row>
    <row r="456" spans="1:11" s="7" customFormat="1" ht="15.75" x14ac:dyDescent="0.25">
      <c r="A456" s="35" t="s">
        <v>771</v>
      </c>
    </row>
    <row r="457" spans="1:11" s="1" customFormat="1" ht="12.75" x14ac:dyDescent="0.2">
      <c r="A457" s="255"/>
    </row>
    <row r="458" spans="1:11" s="7" customFormat="1" ht="15.75" x14ac:dyDescent="0.25">
      <c r="A458" s="334"/>
      <c r="B458" s="847" t="s">
        <v>807</v>
      </c>
      <c r="C458" s="847"/>
      <c r="D458" s="847"/>
      <c r="E458" s="847"/>
      <c r="F458" s="847"/>
      <c r="G458" s="847"/>
      <c r="H458" s="847"/>
      <c r="I458" s="847"/>
      <c r="J458" s="847"/>
      <c r="K458" s="847"/>
    </row>
    <row r="459" spans="1:11" s="7" customFormat="1" ht="15.75" x14ac:dyDescent="0.25">
      <c r="A459" s="351"/>
      <c r="B459" s="52" t="s">
        <v>808</v>
      </c>
    </row>
    <row r="460" spans="1:11" s="1" customFormat="1" ht="12.75" x14ac:dyDescent="0.2">
      <c r="A460" s="255"/>
    </row>
    <row r="461" spans="1:11" s="7" customFormat="1" ht="15.75" x14ac:dyDescent="0.25">
      <c r="A461" s="334"/>
      <c r="B461" s="932" t="s">
        <v>809</v>
      </c>
      <c r="C461" s="932"/>
      <c r="D461" s="932"/>
      <c r="E461" s="932"/>
      <c r="F461" s="932"/>
      <c r="G461" s="932"/>
      <c r="H461" s="932"/>
      <c r="I461" s="932"/>
      <c r="J461" s="932"/>
      <c r="K461" s="932"/>
    </row>
    <row r="462" spans="1:11" s="7" customFormat="1" ht="15.75" x14ac:dyDescent="0.25">
      <c r="B462" s="52" t="s">
        <v>808</v>
      </c>
      <c r="C462" s="35"/>
    </row>
    <row r="463" spans="1:11" s="1" customFormat="1" ht="12.75" x14ac:dyDescent="0.2">
      <c r="B463" s="150"/>
      <c r="C463" s="352"/>
    </row>
    <row r="464" spans="1:11" s="7" customFormat="1" ht="15.75" x14ac:dyDescent="0.25">
      <c r="A464" s="334"/>
      <c r="B464" s="35" t="s">
        <v>661</v>
      </c>
    </row>
    <row r="465" spans="1:11" s="7" customFormat="1" ht="15.75" x14ac:dyDescent="0.25">
      <c r="A465" s="1063"/>
      <c r="B465" s="35"/>
    </row>
    <row r="466" spans="1:11" s="1" customFormat="1" ht="15.75" x14ac:dyDescent="0.25">
      <c r="A466" s="334"/>
      <c r="B466" s="35" t="s">
        <v>1122</v>
      </c>
    </row>
    <row r="467" spans="1:11" s="1" customFormat="1" ht="15.75" x14ac:dyDescent="0.25">
      <c r="B467" s="35" t="s">
        <v>1101</v>
      </c>
    </row>
    <row r="468" spans="1:11" s="1" customFormat="1" ht="15.75" x14ac:dyDescent="0.25">
      <c r="B468" s="35" t="s">
        <v>1102</v>
      </c>
    </row>
    <row r="469" spans="1:11" s="1" customFormat="1" ht="12.75" x14ac:dyDescent="0.2">
      <c r="A469" s="353"/>
    </row>
    <row r="470" spans="1:11" s="7" customFormat="1" ht="15.75" x14ac:dyDescent="0.25">
      <c r="A470" s="52" t="s">
        <v>860</v>
      </c>
      <c r="B470" s="279"/>
    </row>
    <row r="471" spans="1:11" s="7" customFormat="1" ht="15.75" x14ac:dyDescent="0.25">
      <c r="A471" s="310"/>
    </row>
    <row r="472" spans="1:11" s="7" customFormat="1" ht="15.75" x14ac:dyDescent="0.25">
      <c r="A472" s="1011" t="s">
        <v>730</v>
      </c>
      <c r="B472" s="1011"/>
      <c r="E472" s="67"/>
      <c r="F472" s="326" t="s">
        <v>269</v>
      </c>
      <c r="I472" s="1011" t="s">
        <v>859</v>
      </c>
      <c r="J472" s="1011"/>
      <c r="K472" s="52"/>
    </row>
    <row r="473" spans="1:11" s="7" customFormat="1" ht="15.75" x14ac:dyDescent="0.25">
      <c r="A473" s="334"/>
      <c r="B473" s="35" t="s">
        <v>857</v>
      </c>
      <c r="E473" s="334"/>
      <c r="F473" s="52" t="s">
        <v>854</v>
      </c>
      <c r="I473" s="334"/>
      <c r="J473" s="52" t="s">
        <v>1021</v>
      </c>
      <c r="K473" s="52"/>
    </row>
    <row r="474" spans="1:11" s="7" customFormat="1" ht="15.75" x14ac:dyDescent="0.25">
      <c r="A474" s="334"/>
      <c r="B474" s="52" t="s">
        <v>858</v>
      </c>
      <c r="E474" s="334"/>
      <c r="F474" s="35" t="s">
        <v>855</v>
      </c>
      <c r="I474" s="334"/>
      <c r="J474" s="52" t="s">
        <v>729</v>
      </c>
      <c r="K474" s="52"/>
    </row>
    <row r="475" spans="1:11" s="7" customFormat="1" ht="15.75" x14ac:dyDescent="0.25">
      <c r="A475" s="334"/>
      <c r="B475" s="1029"/>
      <c r="C475" s="1029"/>
      <c r="D475" s="52" t="s">
        <v>904</v>
      </c>
      <c r="E475" s="334"/>
      <c r="F475" s="52" t="s">
        <v>856</v>
      </c>
      <c r="I475" s="334"/>
      <c r="J475" s="334"/>
      <c r="K475" s="52" t="s">
        <v>904</v>
      </c>
    </row>
    <row r="476" spans="1:11" s="7" customFormat="1" ht="15.75" x14ac:dyDescent="0.25">
      <c r="A476" s="949" t="s">
        <v>1123</v>
      </c>
      <c r="B476" s="949"/>
      <c r="D476" s="67"/>
      <c r="E476" s="334"/>
      <c r="F476" s="52" t="s">
        <v>239</v>
      </c>
    </row>
    <row r="477" spans="1:11" s="7" customFormat="1" ht="15.75" x14ac:dyDescent="0.25">
      <c r="A477" s="695"/>
      <c r="B477" s="35" t="s">
        <v>1125</v>
      </c>
      <c r="C477" s="52"/>
      <c r="E477" s="334"/>
      <c r="F477" s="974"/>
      <c r="G477" s="974"/>
      <c r="H477" s="52" t="s">
        <v>904</v>
      </c>
      <c r="I477" s="52"/>
    </row>
    <row r="478" spans="1:11" s="7" customFormat="1" ht="15.75" x14ac:dyDescent="0.25"/>
    <row r="479" spans="1:11" s="7" customFormat="1" ht="15.75" x14ac:dyDescent="0.25">
      <c r="B479" s="53"/>
      <c r="C479" s="52"/>
      <c r="D479" s="279"/>
    </row>
    <row r="480" spans="1:11" s="178" customFormat="1" ht="21" x14ac:dyDescent="0.35">
      <c r="A480" s="312" t="s">
        <v>755</v>
      </c>
    </row>
    <row r="481" spans="1:10" x14ac:dyDescent="0.25">
      <c r="A481" s="198"/>
    </row>
    <row r="482" spans="1:10" s="7" customFormat="1" ht="15.75" x14ac:dyDescent="0.25">
      <c r="A482" s="35" t="s">
        <v>240</v>
      </c>
    </row>
    <row r="483" spans="1:10" s="7" customFormat="1" ht="15.75" x14ac:dyDescent="0.25">
      <c r="A483" s="13" t="s">
        <v>126</v>
      </c>
      <c r="B483" s="334"/>
      <c r="C483" s="13" t="s">
        <v>125</v>
      </c>
      <c r="D483" s="334"/>
      <c r="F483" s="35"/>
    </row>
    <row r="484" spans="1:10" s="7" customFormat="1" ht="15.75" x14ac:dyDescent="0.25">
      <c r="A484" s="35" t="s">
        <v>1010</v>
      </c>
    </row>
    <row r="485" spans="1:10" s="7" customFormat="1" ht="15.75" x14ac:dyDescent="0.25">
      <c r="A485" s="13" t="s">
        <v>126</v>
      </c>
      <c r="B485" s="334"/>
      <c r="C485" s="13" t="s">
        <v>125</v>
      </c>
      <c r="D485" s="334"/>
      <c r="E485" s="279"/>
      <c r="F485" s="279"/>
      <c r="G485" s="279"/>
      <c r="H485" s="279"/>
      <c r="I485" s="279"/>
    </row>
    <row r="486" spans="1:10" s="7" customFormat="1" ht="15.75" customHeight="1" x14ac:dyDescent="0.25">
      <c r="A486" s="35" t="s">
        <v>1002</v>
      </c>
    </row>
    <row r="487" spans="1:10" s="7" customFormat="1" ht="15.75" customHeight="1" x14ac:dyDescent="0.25">
      <c r="A487" s="897"/>
      <c r="B487" s="897"/>
      <c r="C487" s="897"/>
      <c r="D487" s="897"/>
      <c r="E487" s="897"/>
      <c r="F487" s="897"/>
      <c r="G487" s="897"/>
      <c r="H487" s="897"/>
      <c r="I487" s="897"/>
    </row>
    <row r="488" spans="1:10" s="1" customFormat="1" ht="15.75" customHeight="1" x14ac:dyDescent="0.25">
      <c r="A488" s="35" t="s">
        <v>241</v>
      </c>
      <c r="B488" s="7"/>
      <c r="C488" s="7"/>
      <c r="D488" s="7"/>
      <c r="E488" s="925"/>
      <c r="F488" s="925"/>
    </row>
    <row r="489" spans="1:10" ht="15.75" customHeight="1" x14ac:dyDescent="0.25">
      <c r="A489" s="35" t="s">
        <v>242</v>
      </c>
      <c r="B489" s="1"/>
      <c r="C489" s="1"/>
      <c r="D489" s="1"/>
      <c r="E489" s="325"/>
      <c r="F489" s="325"/>
      <c r="G489" s="309"/>
      <c r="H489" s="309"/>
    </row>
    <row r="490" spans="1:10" s="7" customFormat="1" ht="12.75" customHeight="1" x14ac:dyDescent="0.25"/>
    <row r="491" spans="1:10" s="7" customFormat="1" ht="15.75" x14ac:dyDescent="0.25">
      <c r="A491" s="154"/>
    </row>
    <row r="492" spans="1:10" s="178" customFormat="1" ht="21" x14ac:dyDescent="0.35">
      <c r="A492" s="312"/>
    </row>
    <row r="493" spans="1:10" ht="21" x14ac:dyDescent="0.35">
      <c r="A493" s="312" t="s">
        <v>968</v>
      </c>
      <c r="B493" s="178"/>
      <c r="C493" s="178"/>
      <c r="D493" s="178"/>
      <c r="E493" s="178"/>
      <c r="F493" s="178"/>
      <c r="G493" s="178"/>
      <c r="H493" s="178"/>
      <c r="I493" s="178"/>
      <c r="J493" s="178"/>
    </row>
    <row r="494" spans="1:10" s="7" customFormat="1" ht="15.75" x14ac:dyDescent="0.25">
      <c r="A494" s="394"/>
      <c r="B494"/>
      <c r="C494"/>
      <c r="D494"/>
      <c r="E494"/>
      <c r="F494"/>
      <c r="G494"/>
      <c r="H494"/>
      <c r="I494"/>
      <c r="J494"/>
    </row>
    <row r="495" spans="1:10" s="7" customFormat="1" ht="15.75" x14ac:dyDescent="0.25">
      <c r="A495" s="35" t="s">
        <v>1096</v>
      </c>
    </row>
    <row r="496" spans="1:10" s="7" customFormat="1" ht="15.75" x14ac:dyDescent="0.25">
      <c r="A496" s="351"/>
      <c r="E496" s="405" t="s">
        <v>248</v>
      </c>
      <c r="F496" s="375"/>
      <c r="G496" s="375"/>
      <c r="H496" s="375"/>
      <c r="I496" s="415"/>
    </row>
    <row r="497" spans="1:10" s="7" customFormat="1" ht="15.75" x14ac:dyDescent="0.25">
      <c r="A497" s="416"/>
      <c r="B497" s="417"/>
      <c r="C497" s="417"/>
      <c r="D497" s="418"/>
      <c r="E497" s="405" t="s">
        <v>243</v>
      </c>
      <c r="F497" s="406" t="s">
        <v>244</v>
      </c>
      <c r="G497" s="406" t="s">
        <v>245</v>
      </c>
      <c r="H497" s="406" t="s">
        <v>246</v>
      </c>
      <c r="I497" s="406" t="s">
        <v>247</v>
      </c>
    </row>
    <row r="498" spans="1:10" s="7" customFormat="1" ht="15.75" x14ac:dyDescent="0.25">
      <c r="A498" s="419" t="s">
        <v>1100</v>
      </c>
      <c r="B498" s="137"/>
      <c r="C498" s="137"/>
      <c r="D498" s="224"/>
      <c r="E498" s="72"/>
      <c r="F498" s="72"/>
      <c r="G498" s="72"/>
      <c r="H498" s="72"/>
      <c r="I498" s="72"/>
    </row>
    <row r="499" spans="1:10" s="7" customFormat="1" ht="15.75" x14ac:dyDescent="0.25">
      <c r="A499" s="419" t="s">
        <v>1007</v>
      </c>
      <c r="B499" s="137"/>
      <c r="C499" s="137"/>
      <c r="D499" s="224"/>
      <c r="E499" s="72"/>
      <c r="F499" s="72"/>
      <c r="G499" s="72"/>
      <c r="H499" s="72"/>
      <c r="I499" s="72"/>
    </row>
    <row r="500" spans="1:10" s="7" customFormat="1" ht="15.75" x14ac:dyDescent="0.25">
      <c r="A500" s="419" t="s">
        <v>1099</v>
      </c>
      <c r="B500" s="137"/>
      <c r="C500" s="137"/>
      <c r="D500" s="224"/>
      <c r="E500" s="72"/>
      <c r="F500" s="72"/>
      <c r="G500" s="72"/>
      <c r="H500" s="72"/>
      <c r="I500" s="72"/>
    </row>
    <row r="501" spans="1:10" s="7" customFormat="1" ht="15.75" x14ac:dyDescent="0.25">
      <c r="A501" s="419" t="s">
        <v>1008</v>
      </c>
      <c r="B501" s="137"/>
      <c r="C501" s="137"/>
      <c r="D501" s="224"/>
      <c r="E501" s="72"/>
      <c r="F501" s="72"/>
      <c r="G501" s="72"/>
      <c r="H501" s="72"/>
      <c r="I501" s="72"/>
    </row>
    <row r="502" spans="1:10" s="7" customFormat="1" ht="15.75" x14ac:dyDescent="0.25">
      <c r="A502" s="419" t="s">
        <v>1009</v>
      </c>
      <c r="B502" s="137"/>
      <c r="C502" s="137"/>
      <c r="D502" s="224"/>
      <c r="E502" s="72"/>
      <c r="F502" s="72"/>
      <c r="G502" s="72"/>
      <c r="H502" s="72"/>
      <c r="I502" s="72"/>
    </row>
    <row r="503" spans="1:10" s="7" customFormat="1" ht="15.75" x14ac:dyDescent="0.25">
      <c r="A503" s="419" t="s">
        <v>1097</v>
      </c>
      <c r="B503" s="137"/>
      <c r="C503" s="137"/>
      <c r="D503" s="224"/>
      <c r="E503" s="72"/>
      <c r="F503" s="72"/>
      <c r="G503" s="72"/>
      <c r="H503" s="72"/>
      <c r="I503" s="72"/>
    </row>
    <row r="504" spans="1:10" s="7" customFormat="1" ht="15.75" x14ac:dyDescent="0.25">
      <c r="A504" s="419" t="s">
        <v>1098</v>
      </c>
      <c r="B504" s="137"/>
      <c r="C504" s="137"/>
      <c r="D504" s="224"/>
      <c r="E504" s="72"/>
      <c r="F504" s="72"/>
      <c r="G504" s="72"/>
      <c r="H504" s="72"/>
      <c r="I504" s="72"/>
    </row>
    <row r="505" spans="1:10" s="7" customFormat="1" ht="15.75" x14ac:dyDescent="0.25">
      <c r="A505" s="205" t="s">
        <v>249</v>
      </c>
      <c r="B505" s="203"/>
      <c r="C505" s="203"/>
      <c r="D505" s="204"/>
      <c r="E505" s="72"/>
      <c r="F505" s="72"/>
      <c r="G505" s="72"/>
      <c r="H505" s="72"/>
      <c r="I505" s="72"/>
    </row>
    <row r="506" spans="1:10" s="1" customFormat="1" ht="15.75" x14ac:dyDescent="0.25">
      <c r="A506" s="35" t="s">
        <v>1006</v>
      </c>
      <c r="B506" s="7"/>
      <c r="C506" s="7"/>
      <c r="D506" s="209"/>
      <c r="E506" s="762"/>
      <c r="F506" s="72"/>
      <c r="G506" s="72"/>
      <c r="H506" s="72"/>
      <c r="I506" s="72"/>
      <c r="J506" s="7"/>
    </row>
    <row r="507" spans="1:10" s="7" customFormat="1" ht="15.75" x14ac:dyDescent="0.25">
      <c r="A507" s="351" t="s">
        <v>1123</v>
      </c>
      <c r="B507" s="1"/>
      <c r="C507" s="1"/>
      <c r="D507" s="1"/>
      <c r="E507" s="763"/>
      <c r="F507" s="763"/>
      <c r="G507" s="763"/>
      <c r="H507" s="763"/>
      <c r="I507" s="763"/>
      <c r="J507" s="1"/>
    </row>
    <row r="508" spans="1:10" s="7" customFormat="1" ht="15.75" x14ac:dyDescent="0.25">
      <c r="A508" s="52" t="s">
        <v>838</v>
      </c>
      <c r="B508" s="52"/>
      <c r="C508" s="52"/>
      <c r="D508" s="52"/>
      <c r="E508" s="52"/>
      <c r="F508" s="52"/>
      <c r="G508" s="52"/>
      <c r="H508" s="52"/>
      <c r="I508" s="52"/>
      <c r="J508" s="52"/>
    </row>
    <row r="509" spans="1:10" s="7" customFormat="1" ht="15.75" x14ac:dyDescent="0.25">
      <c r="A509" s="52" t="s">
        <v>1296</v>
      </c>
    </row>
    <row r="510" spans="1:10" s="7" customFormat="1" ht="15.75" x14ac:dyDescent="0.25">
      <c r="A510" s="897"/>
      <c r="B510" s="897"/>
      <c r="C510" s="897"/>
      <c r="D510" s="897"/>
      <c r="E510" s="897"/>
      <c r="F510" s="897"/>
      <c r="G510" s="897"/>
      <c r="H510" s="897"/>
      <c r="I510" s="897"/>
      <c r="J510" s="897"/>
    </row>
    <row r="511" spans="1:10" s="7" customFormat="1" ht="15.75" x14ac:dyDescent="0.25">
      <c r="A511" s="901"/>
      <c r="B511" s="901"/>
      <c r="C511" s="901"/>
      <c r="D511" s="901"/>
      <c r="E511" s="901"/>
      <c r="F511" s="901"/>
      <c r="G511" s="901"/>
      <c r="H511" s="901"/>
      <c r="I511" s="901"/>
      <c r="J511" s="901"/>
    </row>
    <row r="512" spans="1:10" x14ac:dyDescent="0.25">
      <c r="A512" s="10" t="s">
        <v>1294</v>
      </c>
    </row>
    <row r="513" spans="1:9" x14ac:dyDescent="0.25">
      <c r="A513" s="200"/>
    </row>
    <row r="514" spans="1:9" s="50" customFormat="1" ht="18.75" x14ac:dyDescent="0.3">
      <c r="A514" s="338" t="s">
        <v>967</v>
      </c>
    </row>
    <row r="515" spans="1:9" x14ac:dyDescent="0.25">
      <c r="A515" s="420"/>
    </row>
    <row r="516" spans="1:9" ht="15.75" x14ac:dyDescent="0.25">
      <c r="A516" s="948" t="s">
        <v>773</v>
      </c>
      <c r="B516" s="949"/>
      <c r="C516" s="949"/>
      <c r="D516" s="949"/>
      <c r="E516" s="949"/>
      <c r="F516" s="949"/>
      <c r="G516" s="949"/>
      <c r="H516" s="949"/>
      <c r="I516" s="950"/>
    </row>
    <row r="517" spans="1:9" x14ac:dyDescent="0.25">
      <c r="A517" s="951" t="s">
        <v>265</v>
      </c>
      <c r="B517" s="952"/>
      <c r="C517" s="952"/>
      <c r="D517" s="952"/>
      <c r="E517" s="952"/>
      <c r="F517" s="952"/>
      <c r="G517" s="952"/>
      <c r="H517" s="952"/>
      <c r="I517" s="953"/>
    </row>
    <row r="518" spans="1:9" ht="15.75" x14ac:dyDescent="0.25">
      <c r="A518" s="366"/>
      <c r="B518" s="207"/>
      <c r="C518" s="82"/>
      <c r="D518" s="207"/>
      <c r="E518" s="99" t="s">
        <v>542</v>
      </c>
      <c r="F518" s="99" t="s">
        <v>250</v>
      </c>
      <c r="G518" s="83"/>
      <c r="H518" s="99" t="s">
        <v>203</v>
      </c>
      <c r="I518" s="99"/>
    </row>
    <row r="519" spans="1:9" ht="15.75" x14ac:dyDescent="0.25">
      <c r="A519" s="84"/>
      <c r="B519" s="85"/>
      <c r="C519" s="86" t="s">
        <v>255</v>
      </c>
      <c r="D519" s="86" t="s">
        <v>258</v>
      </c>
      <c r="E519" s="86" t="s">
        <v>232</v>
      </c>
      <c r="F519" s="86" t="s">
        <v>252</v>
      </c>
      <c r="G519" s="87"/>
      <c r="H519" s="86" t="s">
        <v>250</v>
      </c>
      <c r="I519" s="86" t="s">
        <v>251</v>
      </c>
    </row>
    <row r="520" spans="1:9" ht="15.75" x14ac:dyDescent="0.25">
      <c r="A520" s="88" t="s">
        <v>260</v>
      </c>
      <c r="B520" s="86" t="s">
        <v>202</v>
      </c>
      <c r="C520" s="86" t="s">
        <v>256</v>
      </c>
      <c r="D520" s="86" t="s">
        <v>261</v>
      </c>
      <c r="E520" s="86" t="s">
        <v>253</v>
      </c>
      <c r="F520" s="86" t="s">
        <v>261</v>
      </c>
      <c r="G520" s="87"/>
      <c r="H520" s="86" t="s">
        <v>662</v>
      </c>
      <c r="I520" s="86" t="s">
        <v>252</v>
      </c>
    </row>
    <row r="521" spans="1:9" ht="15.75" x14ac:dyDescent="0.25">
      <c r="A521" s="89" t="s">
        <v>259</v>
      </c>
      <c r="B521" s="90" t="s">
        <v>201</v>
      </c>
      <c r="C521" s="91" t="s">
        <v>257</v>
      </c>
      <c r="D521" s="90" t="s">
        <v>262</v>
      </c>
      <c r="E521" s="90" t="s">
        <v>264</v>
      </c>
      <c r="F521" s="90" t="s">
        <v>263</v>
      </c>
      <c r="G521" s="92"/>
      <c r="H521" s="90" t="s">
        <v>541</v>
      </c>
      <c r="I521" s="90" t="s">
        <v>254</v>
      </c>
    </row>
    <row r="522" spans="1:9" s="7" customFormat="1" ht="15.75" x14ac:dyDescent="0.25">
      <c r="A522" s="294" t="s">
        <v>243</v>
      </c>
      <c r="B522" s="73"/>
      <c r="C522" s="74"/>
      <c r="D522" s="75">
        <v>0</v>
      </c>
      <c r="E522" s="75">
        <v>0</v>
      </c>
      <c r="F522" s="79">
        <f>+D522-E522</f>
        <v>0</v>
      </c>
      <c r="G522" s="80"/>
      <c r="H522" s="79">
        <f>+F522*B522</f>
        <v>0</v>
      </c>
      <c r="I522" s="79">
        <f>+H522*12</f>
        <v>0</v>
      </c>
    </row>
    <row r="523" spans="1:9" s="7" customFormat="1" ht="15.75" x14ac:dyDescent="0.25">
      <c r="A523" s="295" t="s">
        <v>244</v>
      </c>
      <c r="B523" s="73"/>
      <c r="C523" s="74"/>
      <c r="D523" s="75">
        <v>0</v>
      </c>
      <c r="E523" s="75">
        <v>0</v>
      </c>
      <c r="F523" s="79">
        <f t="shared" ref="F523:F544" si="0">+D523-E523</f>
        <v>0</v>
      </c>
      <c r="G523" s="80"/>
      <c r="H523" s="79">
        <f t="shared" ref="H523:H544" si="1">+F523*B523</f>
        <v>0</v>
      </c>
      <c r="I523" s="79">
        <f t="shared" ref="I523:I544" si="2">+H523*12</f>
        <v>0</v>
      </c>
    </row>
    <row r="524" spans="1:9" s="7" customFormat="1" ht="15.75" x14ac:dyDescent="0.25">
      <c r="A524" s="295" t="s">
        <v>245</v>
      </c>
      <c r="B524" s="73"/>
      <c r="C524" s="74"/>
      <c r="D524" s="75">
        <v>0</v>
      </c>
      <c r="E524" s="75">
        <v>0</v>
      </c>
      <c r="F524" s="79">
        <f t="shared" si="0"/>
        <v>0</v>
      </c>
      <c r="G524" s="80"/>
      <c r="H524" s="79">
        <f t="shared" si="1"/>
        <v>0</v>
      </c>
      <c r="I524" s="79">
        <f t="shared" si="2"/>
        <v>0</v>
      </c>
    </row>
    <row r="525" spans="1:9" s="7" customFormat="1" ht="15.75" x14ac:dyDescent="0.25">
      <c r="A525" s="295" t="s">
        <v>246</v>
      </c>
      <c r="B525" s="73"/>
      <c r="C525" s="74"/>
      <c r="D525" s="75">
        <v>0</v>
      </c>
      <c r="E525" s="75">
        <v>0</v>
      </c>
      <c r="F525" s="79">
        <f t="shared" si="0"/>
        <v>0</v>
      </c>
      <c r="G525" s="80"/>
      <c r="H525" s="79">
        <f t="shared" si="1"/>
        <v>0</v>
      </c>
      <c r="I525" s="79">
        <f t="shared" si="2"/>
        <v>0</v>
      </c>
    </row>
    <row r="526" spans="1:9" s="7" customFormat="1" ht="15.75" x14ac:dyDescent="0.25">
      <c r="A526" s="295" t="s">
        <v>247</v>
      </c>
      <c r="B526" s="73"/>
      <c r="C526" s="74"/>
      <c r="D526" s="75">
        <v>0</v>
      </c>
      <c r="E526" s="75">
        <v>0</v>
      </c>
      <c r="F526" s="79">
        <f t="shared" si="0"/>
        <v>0</v>
      </c>
      <c r="G526" s="80"/>
      <c r="H526" s="79">
        <f t="shared" si="1"/>
        <v>0</v>
      </c>
      <c r="I526" s="79">
        <f t="shared" si="2"/>
        <v>0</v>
      </c>
    </row>
    <row r="527" spans="1:9" s="7" customFormat="1" ht="15.75" x14ac:dyDescent="0.25">
      <c r="A527" s="295"/>
      <c r="B527" s="73"/>
      <c r="C527" s="74"/>
      <c r="D527" s="75">
        <v>0</v>
      </c>
      <c r="E527" s="75">
        <v>0</v>
      </c>
      <c r="F527" s="79">
        <f t="shared" si="0"/>
        <v>0</v>
      </c>
      <c r="G527" s="80"/>
      <c r="H527" s="79">
        <f t="shared" si="1"/>
        <v>0</v>
      </c>
      <c r="I527" s="79">
        <f t="shared" si="2"/>
        <v>0</v>
      </c>
    </row>
    <row r="528" spans="1:9" s="7" customFormat="1" ht="15.75" x14ac:dyDescent="0.25">
      <c r="A528" s="295"/>
      <c r="B528" s="73"/>
      <c r="C528" s="74"/>
      <c r="D528" s="75">
        <v>0</v>
      </c>
      <c r="E528" s="75">
        <v>0</v>
      </c>
      <c r="F528" s="79">
        <f t="shared" si="0"/>
        <v>0</v>
      </c>
      <c r="G528" s="80"/>
      <c r="H528" s="79">
        <f t="shared" si="1"/>
        <v>0</v>
      </c>
      <c r="I528" s="79">
        <f t="shared" si="2"/>
        <v>0</v>
      </c>
    </row>
    <row r="529" spans="1:9" s="7" customFormat="1" ht="15.75" x14ac:dyDescent="0.25">
      <c r="A529" s="295"/>
      <c r="B529" s="73"/>
      <c r="C529" s="74"/>
      <c r="D529" s="75">
        <v>0</v>
      </c>
      <c r="E529" s="75">
        <v>0</v>
      </c>
      <c r="F529" s="79">
        <f t="shared" si="0"/>
        <v>0</v>
      </c>
      <c r="G529" s="80"/>
      <c r="H529" s="79">
        <f t="shared" si="1"/>
        <v>0</v>
      </c>
      <c r="I529" s="79">
        <f t="shared" si="2"/>
        <v>0</v>
      </c>
    </row>
    <row r="530" spans="1:9" s="7" customFormat="1" ht="15.75" x14ac:dyDescent="0.25">
      <c r="A530" s="295"/>
      <c r="B530" s="73"/>
      <c r="C530" s="74"/>
      <c r="D530" s="75">
        <v>0</v>
      </c>
      <c r="E530" s="75">
        <v>0</v>
      </c>
      <c r="F530" s="79">
        <f t="shared" si="0"/>
        <v>0</v>
      </c>
      <c r="G530" s="80"/>
      <c r="H530" s="79">
        <f t="shared" si="1"/>
        <v>0</v>
      </c>
      <c r="I530" s="79">
        <f t="shared" si="2"/>
        <v>0</v>
      </c>
    </row>
    <row r="531" spans="1:9" s="7" customFormat="1" ht="15.75" x14ac:dyDescent="0.25">
      <c r="A531" s="295"/>
      <c r="B531" s="73"/>
      <c r="C531" s="74"/>
      <c r="D531" s="75">
        <v>0</v>
      </c>
      <c r="E531" s="75">
        <v>0</v>
      </c>
      <c r="F531" s="79">
        <f t="shared" si="0"/>
        <v>0</v>
      </c>
      <c r="G531" s="80"/>
      <c r="H531" s="79">
        <f t="shared" si="1"/>
        <v>0</v>
      </c>
      <c r="I531" s="79">
        <f t="shared" si="2"/>
        <v>0</v>
      </c>
    </row>
    <row r="532" spans="1:9" s="7" customFormat="1" ht="15.75" x14ac:dyDescent="0.25">
      <c r="A532" s="295"/>
      <c r="B532" s="73"/>
      <c r="C532" s="74"/>
      <c r="D532" s="75">
        <v>0</v>
      </c>
      <c r="E532" s="75">
        <v>0</v>
      </c>
      <c r="F532" s="79">
        <f t="shared" si="0"/>
        <v>0</v>
      </c>
      <c r="G532" s="80"/>
      <c r="H532" s="79">
        <f t="shared" si="1"/>
        <v>0</v>
      </c>
      <c r="I532" s="79">
        <f t="shared" si="2"/>
        <v>0</v>
      </c>
    </row>
    <row r="533" spans="1:9" s="7" customFormat="1" ht="15.75" x14ac:dyDescent="0.25">
      <c r="A533" s="295"/>
      <c r="B533" s="73"/>
      <c r="C533" s="74"/>
      <c r="D533" s="75">
        <v>0</v>
      </c>
      <c r="E533" s="75">
        <v>0</v>
      </c>
      <c r="F533" s="79">
        <f t="shared" si="0"/>
        <v>0</v>
      </c>
      <c r="G533" s="80"/>
      <c r="H533" s="79">
        <f t="shared" si="1"/>
        <v>0</v>
      </c>
      <c r="I533" s="79">
        <f t="shared" si="2"/>
        <v>0</v>
      </c>
    </row>
    <row r="534" spans="1:9" s="7" customFormat="1" ht="15.75" x14ac:dyDescent="0.25">
      <c r="A534" s="295"/>
      <c r="B534" s="73"/>
      <c r="C534" s="74"/>
      <c r="D534" s="75">
        <v>0</v>
      </c>
      <c r="E534" s="75">
        <v>0</v>
      </c>
      <c r="F534" s="79">
        <f t="shared" si="0"/>
        <v>0</v>
      </c>
      <c r="G534" s="80"/>
      <c r="H534" s="79">
        <f t="shared" si="1"/>
        <v>0</v>
      </c>
      <c r="I534" s="79">
        <f t="shared" si="2"/>
        <v>0</v>
      </c>
    </row>
    <row r="535" spans="1:9" s="7" customFormat="1" ht="15.75" x14ac:dyDescent="0.25">
      <c r="A535" s="296"/>
      <c r="B535" s="76"/>
      <c r="C535" s="74"/>
      <c r="D535" s="75">
        <v>0</v>
      </c>
      <c r="E535" s="75">
        <v>0</v>
      </c>
      <c r="F535" s="79">
        <f t="shared" si="0"/>
        <v>0</v>
      </c>
      <c r="G535" s="80"/>
      <c r="H535" s="79">
        <f t="shared" si="1"/>
        <v>0</v>
      </c>
      <c r="I535" s="79">
        <f t="shared" si="2"/>
        <v>0</v>
      </c>
    </row>
    <row r="536" spans="1:9" s="7" customFormat="1" ht="15.75" x14ac:dyDescent="0.25">
      <c r="A536" s="296"/>
      <c r="B536" s="76"/>
      <c r="C536" s="74"/>
      <c r="D536" s="75">
        <v>0</v>
      </c>
      <c r="E536" s="75">
        <v>0</v>
      </c>
      <c r="F536" s="79">
        <f t="shared" ref="F536:F542" si="3">+D536-E536</f>
        <v>0</v>
      </c>
      <c r="G536" s="80"/>
      <c r="H536" s="79">
        <f t="shared" ref="H536:H542" si="4">+F536*B536</f>
        <v>0</v>
      </c>
      <c r="I536" s="79">
        <f t="shared" ref="I536:I542" si="5">+H536*12</f>
        <v>0</v>
      </c>
    </row>
    <row r="537" spans="1:9" s="7" customFormat="1" ht="15.75" x14ac:dyDescent="0.25">
      <c r="A537" s="296"/>
      <c r="B537" s="76"/>
      <c r="C537" s="74"/>
      <c r="D537" s="75">
        <v>0</v>
      </c>
      <c r="E537" s="75">
        <v>0</v>
      </c>
      <c r="F537" s="79">
        <f t="shared" si="3"/>
        <v>0</v>
      </c>
      <c r="G537" s="80"/>
      <c r="H537" s="79">
        <f t="shared" si="4"/>
        <v>0</v>
      </c>
      <c r="I537" s="79">
        <f t="shared" si="5"/>
        <v>0</v>
      </c>
    </row>
    <row r="538" spans="1:9" s="7" customFormat="1" ht="15.75" x14ac:dyDescent="0.25">
      <c r="A538" s="296"/>
      <c r="B538" s="76"/>
      <c r="C538" s="74"/>
      <c r="D538" s="75">
        <v>0</v>
      </c>
      <c r="E538" s="75">
        <v>0</v>
      </c>
      <c r="F538" s="79">
        <f t="shared" si="3"/>
        <v>0</v>
      </c>
      <c r="G538" s="80"/>
      <c r="H538" s="79">
        <f t="shared" si="4"/>
        <v>0</v>
      </c>
      <c r="I538" s="79">
        <f t="shared" si="5"/>
        <v>0</v>
      </c>
    </row>
    <row r="539" spans="1:9" s="7" customFormat="1" ht="15.75" x14ac:dyDescent="0.25">
      <c r="A539" s="296"/>
      <c r="B539" s="76"/>
      <c r="C539" s="74"/>
      <c r="D539" s="75">
        <v>0</v>
      </c>
      <c r="E539" s="75">
        <v>0</v>
      </c>
      <c r="F539" s="79">
        <f t="shared" si="3"/>
        <v>0</v>
      </c>
      <c r="G539" s="80"/>
      <c r="H539" s="79">
        <f t="shared" si="4"/>
        <v>0</v>
      </c>
      <c r="I539" s="79">
        <f t="shared" si="5"/>
        <v>0</v>
      </c>
    </row>
    <row r="540" spans="1:9" s="7" customFormat="1" ht="15.75" x14ac:dyDescent="0.25">
      <c r="A540" s="296"/>
      <c r="B540" s="76"/>
      <c r="C540" s="74"/>
      <c r="D540" s="75">
        <v>0</v>
      </c>
      <c r="E540" s="75">
        <v>0</v>
      </c>
      <c r="F540" s="79">
        <f t="shared" si="3"/>
        <v>0</v>
      </c>
      <c r="G540" s="80"/>
      <c r="H540" s="79">
        <f t="shared" si="4"/>
        <v>0</v>
      </c>
      <c r="I540" s="79">
        <f t="shared" si="5"/>
        <v>0</v>
      </c>
    </row>
    <row r="541" spans="1:9" s="7" customFormat="1" ht="15.75" x14ac:dyDescent="0.25">
      <c r="A541" s="296"/>
      <c r="B541" s="76"/>
      <c r="C541" s="74"/>
      <c r="D541" s="75">
        <v>0</v>
      </c>
      <c r="E541" s="75">
        <v>0</v>
      </c>
      <c r="F541" s="79">
        <f t="shared" si="3"/>
        <v>0</v>
      </c>
      <c r="G541" s="80"/>
      <c r="H541" s="79">
        <f t="shared" si="4"/>
        <v>0</v>
      </c>
      <c r="I541" s="79">
        <f t="shared" si="5"/>
        <v>0</v>
      </c>
    </row>
    <row r="542" spans="1:9" s="7" customFormat="1" ht="15.75" x14ac:dyDescent="0.25">
      <c r="A542" s="296"/>
      <c r="B542" s="76"/>
      <c r="C542" s="74"/>
      <c r="D542" s="75">
        <v>0</v>
      </c>
      <c r="E542" s="75">
        <v>0</v>
      </c>
      <c r="F542" s="79">
        <f t="shared" si="3"/>
        <v>0</v>
      </c>
      <c r="G542" s="80"/>
      <c r="H542" s="79">
        <f t="shared" si="4"/>
        <v>0</v>
      </c>
      <c r="I542" s="79">
        <f t="shared" si="5"/>
        <v>0</v>
      </c>
    </row>
    <row r="543" spans="1:9" s="7" customFormat="1" ht="15.75" x14ac:dyDescent="0.25">
      <c r="A543" s="296"/>
      <c r="B543" s="76"/>
      <c r="C543" s="74"/>
      <c r="D543" s="75">
        <v>0</v>
      </c>
      <c r="E543" s="75">
        <v>0</v>
      </c>
      <c r="F543" s="79">
        <f t="shared" si="0"/>
        <v>0</v>
      </c>
      <c r="G543" s="80"/>
      <c r="H543" s="79">
        <f t="shared" si="1"/>
        <v>0</v>
      </c>
      <c r="I543" s="79">
        <f t="shared" si="2"/>
        <v>0</v>
      </c>
    </row>
    <row r="544" spans="1:9" s="7" customFormat="1" ht="15.75" x14ac:dyDescent="0.25">
      <c r="A544" s="296"/>
      <c r="B544" s="73"/>
      <c r="C544" s="77"/>
      <c r="D544" s="78">
        <v>0</v>
      </c>
      <c r="E544" s="78">
        <v>0</v>
      </c>
      <c r="F544" s="81">
        <f t="shared" si="0"/>
        <v>0</v>
      </c>
      <c r="G544" s="80"/>
      <c r="H544" s="79">
        <f t="shared" si="1"/>
        <v>0</v>
      </c>
      <c r="I544" s="79">
        <f t="shared" si="2"/>
        <v>0</v>
      </c>
    </row>
    <row r="545" spans="1:9" s="7" customFormat="1" ht="16.5" thickBot="1" x14ac:dyDescent="0.3">
      <c r="A545" s="84" t="s">
        <v>176</v>
      </c>
      <c r="B545" s="93">
        <f>SUM(B522:B544)</f>
        <v>0</v>
      </c>
      <c r="C545" s="94"/>
      <c r="D545" s="95"/>
      <c r="E545" s="95"/>
      <c r="F545" s="95"/>
      <c r="G545" s="96"/>
      <c r="H545" s="97">
        <f>SUM(H522:H544)</f>
        <v>0</v>
      </c>
      <c r="I545" s="97">
        <f>SUM(I522:I544)</f>
        <v>0</v>
      </c>
    </row>
    <row r="546" spans="1:9" s="1" customFormat="1" ht="13.5" thickTop="1" x14ac:dyDescent="0.2">
      <c r="A546" s="215"/>
      <c r="B546" s="216"/>
      <c r="C546" s="216"/>
      <c r="D546" s="216"/>
      <c r="E546" s="216"/>
      <c r="F546" s="216"/>
      <c r="G546" s="216"/>
      <c r="H546" s="216"/>
      <c r="I546" s="192"/>
    </row>
    <row r="547" spans="1:9" x14ac:dyDescent="0.25">
      <c r="A547" s="253" t="s">
        <v>861</v>
      </c>
    </row>
    <row r="548" spans="1:9" x14ac:dyDescent="0.25">
      <c r="A548" s="421" t="s">
        <v>899</v>
      </c>
    </row>
    <row r="549" spans="1:9" x14ac:dyDescent="0.25">
      <c r="A549" s="421"/>
    </row>
    <row r="550" spans="1:9" x14ac:dyDescent="0.25">
      <c r="A550" s="421"/>
    </row>
    <row r="551" spans="1:9" x14ac:dyDescent="0.25">
      <c r="A551" s="421"/>
    </row>
    <row r="552" spans="1:9" x14ac:dyDescent="0.25">
      <c r="A552" s="421"/>
    </row>
    <row r="553" spans="1:9" x14ac:dyDescent="0.25">
      <c r="A553" s="421"/>
    </row>
    <row r="555" spans="1:9" s="1" customFormat="1" ht="12.75" x14ac:dyDescent="0.2">
      <c r="A555" s="422"/>
    </row>
    <row r="556" spans="1:9" s="1" customFormat="1" ht="12.75" x14ac:dyDescent="0.2"/>
    <row r="557" spans="1:9" ht="15.75" x14ac:dyDescent="0.25">
      <c r="A557" s="948" t="s">
        <v>774</v>
      </c>
      <c r="B557" s="949"/>
      <c r="C557" s="949"/>
      <c r="D557" s="949"/>
      <c r="E557" s="949"/>
      <c r="F557" s="949"/>
      <c r="G557" s="949"/>
      <c r="H557" s="949"/>
      <c r="I557" s="950"/>
    </row>
    <row r="558" spans="1:9" x14ac:dyDescent="0.25">
      <c r="A558" s="951" t="s">
        <v>775</v>
      </c>
      <c r="B558" s="952"/>
      <c r="C558" s="952"/>
      <c r="D558" s="952"/>
      <c r="E558" s="952"/>
      <c r="F558" s="952"/>
      <c r="G558" s="952"/>
      <c r="H558" s="952"/>
      <c r="I558" s="953"/>
    </row>
    <row r="559" spans="1:9" ht="15.75" x14ac:dyDescent="0.25">
      <c r="A559" s="207"/>
      <c r="B559" s="207"/>
      <c r="C559" s="98"/>
      <c r="D559" s="99" t="s">
        <v>250</v>
      </c>
      <c r="E559" s="99" t="s">
        <v>203</v>
      </c>
      <c r="F559" s="100"/>
      <c r="G559" s="101"/>
      <c r="H559" s="102"/>
      <c r="I559" s="83"/>
    </row>
    <row r="560" spans="1:9" ht="15.75" x14ac:dyDescent="0.25">
      <c r="A560" s="85"/>
      <c r="B560" s="85"/>
      <c r="C560" s="103"/>
      <c r="D560" s="86" t="s">
        <v>252</v>
      </c>
      <c r="E560" s="86" t="s">
        <v>250</v>
      </c>
      <c r="F560" s="104" t="s">
        <v>251</v>
      </c>
      <c r="G560" s="105"/>
      <c r="H560" s="106"/>
      <c r="I560" s="87"/>
    </row>
    <row r="561" spans="1:9" ht="15.75" x14ac:dyDescent="0.25">
      <c r="A561" s="86" t="s">
        <v>260</v>
      </c>
      <c r="B561" s="86" t="s">
        <v>202</v>
      </c>
      <c r="C561" s="103"/>
      <c r="D561" s="86" t="s">
        <v>261</v>
      </c>
      <c r="E561" s="86" t="s">
        <v>662</v>
      </c>
      <c r="F561" s="104" t="s">
        <v>540</v>
      </c>
      <c r="G561" s="105"/>
      <c r="H561" s="106"/>
      <c r="I561" s="87"/>
    </row>
    <row r="562" spans="1:9" ht="15.75" x14ac:dyDescent="0.25">
      <c r="A562" s="90" t="s">
        <v>259</v>
      </c>
      <c r="B562" s="90" t="s">
        <v>201</v>
      </c>
      <c r="C562" s="107"/>
      <c r="D562" s="90" t="s">
        <v>263</v>
      </c>
      <c r="E562" s="90" t="s">
        <v>541</v>
      </c>
      <c r="F562" s="108" t="s">
        <v>254</v>
      </c>
      <c r="G562" s="109"/>
      <c r="H562" s="110"/>
      <c r="I562" s="92"/>
    </row>
    <row r="563" spans="1:9" ht="15.75" x14ac:dyDescent="0.25">
      <c r="A563" s="297" t="s">
        <v>243</v>
      </c>
      <c r="B563" s="73"/>
      <c r="C563" s="111"/>
      <c r="D563" s="75">
        <v>0</v>
      </c>
      <c r="E563" s="79">
        <f>+B563*D563</f>
        <v>0</v>
      </c>
      <c r="F563" s="112">
        <f>+E563*12</f>
        <v>0</v>
      </c>
      <c r="G563" s="113"/>
      <c r="H563" s="114"/>
      <c r="I563" s="115"/>
    </row>
    <row r="564" spans="1:9" ht="15.75" x14ac:dyDescent="0.25">
      <c r="A564" s="296" t="s">
        <v>244</v>
      </c>
      <c r="B564" s="76"/>
      <c r="C564" s="111"/>
      <c r="D564" s="75">
        <v>0</v>
      </c>
      <c r="E564" s="79">
        <f t="shared" ref="E564:E577" si="6">+B564*D564</f>
        <v>0</v>
      </c>
      <c r="F564" s="112">
        <f t="shared" ref="F564:F577" si="7">+E564*12</f>
        <v>0</v>
      </c>
      <c r="G564" s="113"/>
      <c r="H564" s="114"/>
      <c r="I564" s="115"/>
    </row>
    <row r="565" spans="1:9" ht="15.75" x14ac:dyDescent="0.25">
      <c r="A565" s="296" t="s">
        <v>245</v>
      </c>
      <c r="B565" s="76"/>
      <c r="C565" s="111"/>
      <c r="D565" s="75">
        <v>0</v>
      </c>
      <c r="E565" s="79">
        <f t="shared" si="6"/>
        <v>0</v>
      </c>
      <c r="F565" s="112">
        <f t="shared" si="7"/>
        <v>0</v>
      </c>
      <c r="G565" s="113"/>
      <c r="H565" s="114"/>
      <c r="I565" s="115"/>
    </row>
    <row r="566" spans="1:9" ht="15.75" x14ac:dyDescent="0.25">
      <c r="A566" s="296" t="s">
        <v>246</v>
      </c>
      <c r="B566" s="76"/>
      <c r="C566" s="111"/>
      <c r="D566" s="75">
        <v>0</v>
      </c>
      <c r="E566" s="79">
        <f t="shared" si="6"/>
        <v>0</v>
      </c>
      <c r="F566" s="112">
        <f t="shared" si="7"/>
        <v>0</v>
      </c>
      <c r="G566" s="113"/>
      <c r="H566" s="114"/>
      <c r="I566" s="115"/>
    </row>
    <row r="567" spans="1:9" ht="15.75" x14ac:dyDescent="0.25">
      <c r="A567" s="296" t="s">
        <v>247</v>
      </c>
      <c r="B567" s="76"/>
      <c r="C567" s="111"/>
      <c r="D567" s="75">
        <v>0</v>
      </c>
      <c r="E567" s="79">
        <f t="shared" si="6"/>
        <v>0</v>
      </c>
      <c r="F567" s="112">
        <f t="shared" si="7"/>
        <v>0</v>
      </c>
      <c r="G567" s="113"/>
      <c r="H567" s="114"/>
      <c r="I567" s="115"/>
    </row>
    <row r="568" spans="1:9" ht="15.75" x14ac:dyDescent="0.25">
      <c r="A568" s="296"/>
      <c r="B568" s="116"/>
      <c r="C568" s="111"/>
      <c r="D568" s="75">
        <v>0</v>
      </c>
      <c r="E568" s="79">
        <f t="shared" si="6"/>
        <v>0</v>
      </c>
      <c r="F568" s="112">
        <f t="shared" si="7"/>
        <v>0</v>
      </c>
      <c r="G568" s="113"/>
      <c r="H568" s="114"/>
      <c r="I568" s="115"/>
    </row>
    <row r="569" spans="1:9" ht="15.75" x14ac:dyDescent="0.25">
      <c r="A569" s="296"/>
      <c r="B569" s="116"/>
      <c r="C569" s="111"/>
      <c r="D569" s="75">
        <v>0</v>
      </c>
      <c r="E569" s="79">
        <f t="shared" ref="E569:E575" si="8">+B569*D569</f>
        <v>0</v>
      </c>
      <c r="F569" s="112">
        <f t="shared" ref="F569:F575" si="9">+E569*12</f>
        <v>0</v>
      </c>
      <c r="G569" s="113"/>
      <c r="H569" s="114"/>
      <c r="I569" s="115"/>
    </row>
    <row r="570" spans="1:9" ht="15.75" x14ac:dyDescent="0.25">
      <c r="A570" s="296"/>
      <c r="B570" s="116"/>
      <c r="C570" s="111"/>
      <c r="D570" s="75">
        <v>0</v>
      </c>
      <c r="E570" s="79">
        <f t="shared" si="8"/>
        <v>0</v>
      </c>
      <c r="F570" s="112">
        <f t="shared" si="9"/>
        <v>0</v>
      </c>
      <c r="G570" s="113"/>
      <c r="H570" s="114"/>
      <c r="I570" s="115"/>
    </row>
    <row r="571" spans="1:9" ht="15.75" x14ac:dyDescent="0.25">
      <c r="A571" s="296"/>
      <c r="B571" s="116"/>
      <c r="C571" s="111"/>
      <c r="D571" s="75">
        <v>0</v>
      </c>
      <c r="E571" s="79">
        <f t="shared" si="8"/>
        <v>0</v>
      </c>
      <c r="F571" s="112">
        <f t="shared" si="9"/>
        <v>0</v>
      </c>
      <c r="G571" s="113"/>
      <c r="H571" s="114"/>
      <c r="I571" s="115"/>
    </row>
    <row r="572" spans="1:9" ht="15.75" x14ac:dyDescent="0.25">
      <c r="A572" s="296"/>
      <c r="B572" s="116"/>
      <c r="C572" s="111"/>
      <c r="D572" s="75">
        <v>0</v>
      </c>
      <c r="E572" s="79">
        <f t="shared" si="8"/>
        <v>0</v>
      </c>
      <c r="F572" s="112">
        <f t="shared" si="9"/>
        <v>0</v>
      </c>
      <c r="G572" s="113"/>
      <c r="H572" s="114"/>
      <c r="I572" s="115"/>
    </row>
    <row r="573" spans="1:9" ht="15.75" x14ac:dyDescent="0.25">
      <c r="A573" s="296"/>
      <c r="B573" s="116"/>
      <c r="C573" s="111"/>
      <c r="D573" s="75">
        <v>0</v>
      </c>
      <c r="E573" s="79">
        <f t="shared" si="8"/>
        <v>0</v>
      </c>
      <c r="F573" s="112">
        <f t="shared" si="9"/>
        <v>0</v>
      </c>
      <c r="G573" s="113"/>
      <c r="H573" s="114"/>
      <c r="I573" s="115"/>
    </row>
    <row r="574" spans="1:9" ht="15.75" x14ac:dyDescent="0.25">
      <c r="A574" s="296"/>
      <c r="B574" s="116"/>
      <c r="C574" s="111"/>
      <c r="D574" s="75">
        <v>0</v>
      </c>
      <c r="E574" s="79">
        <f t="shared" si="8"/>
        <v>0</v>
      </c>
      <c r="F574" s="112">
        <f t="shared" si="9"/>
        <v>0</v>
      </c>
      <c r="G574" s="113"/>
      <c r="H574" s="114"/>
      <c r="I574" s="115"/>
    </row>
    <row r="575" spans="1:9" ht="15.75" x14ac:dyDescent="0.25">
      <c r="A575" s="296"/>
      <c r="B575" s="116"/>
      <c r="C575" s="111"/>
      <c r="D575" s="75">
        <v>0</v>
      </c>
      <c r="E575" s="79">
        <f t="shared" si="8"/>
        <v>0</v>
      </c>
      <c r="F575" s="112">
        <f t="shared" si="9"/>
        <v>0</v>
      </c>
      <c r="G575" s="113"/>
      <c r="H575" s="114"/>
      <c r="I575" s="115"/>
    </row>
    <row r="576" spans="1:9" ht="15.75" x14ac:dyDescent="0.25">
      <c r="A576" s="296"/>
      <c r="B576" s="116"/>
      <c r="C576" s="111"/>
      <c r="D576" s="75">
        <v>0</v>
      </c>
      <c r="E576" s="79">
        <f t="shared" si="6"/>
        <v>0</v>
      </c>
      <c r="F576" s="112">
        <f t="shared" si="7"/>
        <v>0</v>
      </c>
      <c r="G576" s="113"/>
      <c r="H576" s="114"/>
      <c r="I576" s="115"/>
    </row>
    <row r="577" spans="1:11" ht="15.75" x14ac:dyDescent="0.25">
      <c r="A577" s="296"/>
      <c r="B577" s="116"/>
      <c r="C577" s="111"/>
      <c r="D577" s="75">
        <v>0</v>
      </c>
      <c r="E577" s="79">
        <f t="shared" si="6"/>
        <v>0</v>
      </c>
      <c r="F577" s="112">
        <f t="shared" si="7"/>
        <v>0</v>
      </c>
      <c r="G577" s="113"/>
      <c r="H577" s="114"/>
      <c r="I577" s="115"/>
    </row>
    <row r="578" spans="1:11" ht="16.5" thickBot="1" x14ac:dyDescent="0.3">
      <c r="A578" s="84" t="s">
        <v>176</v>
      </c>
      <c r="B578" s="123">
        <f>SUM(B563:B577)</f>
        <v>0</v>
      </c>
      <c r="C578" s="117"/>
      <c r="D578" s="118"/>
      <c r="E578" s="97">
        <f>SUM(E563:E577)</f>
        <v>0</v>
      </c>
      <c r="F578" s="119">
        <f>SUM(F563:F577)</f>
        <v>0</v>
      </c>
      <c r="G578" s="117"/>
      <c r="H578" s="120"/>
      <c r="I578" s="96"/>
    </row>
    <row r="579" spans="1:11" ht="16.5" thickTop="1" x14ac:dyDescent="0.25">
      <c r="A579" s="423"/>
      <c r="B579" s="134"/>
      <c r="C579" s="134"/>
      <c r="D579" s="134"/>
      <c r="E579" s="134"/>
      <c r="F579" s="134"/>
      <c r="G579" s="134"/>
      <c r="H579" s="134"/>
      <c r="I579" s="212"/>
    </row>
    <row r="580" spans="1:11" s="1" customFormat="1" ht="12.75" x14ac:dyDescent="0.2"/>
    <row r="581" spans="1:11" s="1" customFormat="1" ht="12.75" x14ac:dyDescent="0.2"/>
    <row r="582" spans="1:11" s="1" customFormat="1" ht="12.75" x14ac:dyDescent="0.2"/>
    <row r="584" spans="1:11" x14ac:dyDescent="0.25">
      <c r="A584" s="10" t="s">
        <v>1294</v>
      </c>
    </row>
    <row r="586" spans="1:11" s="1" customFormat="1" ht="12.75" x14ac:dyDescent="0.2"/>
    <row r="587" spans="1:11" ht="15.75" x14ac:dyDescent="0.25">
      <c r="A587" s="1011" t="s">
        <v>267</v>
      </c>
      <c r="B587" s="840"/>
      <c r="C587" s="840"/>
      <c r="D587" s="840"/>
      <c r="E587" s="840"/>
      <c r="F587" s="840"/>
      <c r="G587" s="840"/>
      <c r="H587" s="840"/>
      <c r="I587" s="840"/>
      <c r="J587" s="67"/>
      <c r="K587" s="67"/>
    </row>
    <row r="588" spans="1:11" x14ac:dyDescent="0.25">
      <c r="A588" s="1012" t="s">
        <v>266</v>
      </c>
      <c r="B588" s="840"/>
      <c r="C588" s="840"/>
      <c r="D588" s="840"/>
      <c r="E588" s="840"/>
      <c r="F588" s="840"/>
      <c r="G588" s="840"/>
      <c r="H588" s="840"/>
      <c r="I588" s="840"/>
      <c r="J588" s="195"/>
      <c r="K588" s="195"/>
    </row>
    <row r="589" spans="1:11" s="1" customFormat="1" ht="12.75" x14ac:dyDescent="0.2"/>
    <row r="590" spans="1:11" s="7" customFormat="1" ht="15.75" x14ac:dyDescent="0.25">
      <c r="A590" s="52" t="s">
        <v>793</v>
      </c>
      <c r="B590" s="52"/>
      <c r="C590" s="52"/>
      <c r="D590" s="52"/>
      <c r="E590" s="52"/>
      <c r="F590" s="52"/>
      <c r="G590" s="52"/>
      <c r="H590" s="52"/>
    </row>
    <row r="591" spans="1:11" s="7" customFormat="1" ht="15.75" x14ac:dyDescent="0.25">
      <c r="A591" s="1013" t="s">
        <v>810</v>
      </c>
      <c r="B591" s="1013"/>
      <c r="C591" s="1013"/>
      <c r="D591" s="1013"/>
      <c r="E591" s="1013"/>
      <c r="F591" s="1013"/>
      <c r="G591" s="1013"/>
      <c r="H591" s="1013"/>
      <c r="I591" s="1013"/>
      <c r="J591" s="1013"/>
    </row>
    <row r="592" spans="1:11" s="7" customFormat="1" ht="15.75" x14ac:dyDescent="0.25">
      <c r="A592" s="1013" t="s">
        <v>811</v>
      </c>
      <c r="B592" s="1013"/>
      <c r="C592" s="1013"/>
      <c r="D592" s="1013"/>
      <c r="E592" s="1013"/>
      <c r="F592" s="1013"/>
      <c r="G592" s="1013"/>
      <c r="H592" s="1013"/>
      <c r="I592" s="1013"/>
      <c r="J592" s="1013"/>
    </row>
    <row r="593" spans="1:9" s="7" customFormat="1" ht="15.75" x14ac:dyDescent="0.25">
      <c r="A593" s="1013" t="s">
        <v>812</v>
      </c>
      <c r="B593" s="1013"/>
      <c r="C593" s="1013"/>
      <c r="D593" s="1013"/>
    </row>
    <row r="594" spans="1:9" s="1" customFormat="1" ht="12.75" x14ac:dyDescent="0.2"/>
    <row r="595" spans="1:9" s="7" customFormat="1" ht="15.75" x14ac:dyDescent="0.25">
      <c r="A595" s="52" t="s">
        <v>1026</v>
      </c>
      <c r="F595" s="293"/>
      <c r="G595" s="293"/>
      <c r="H595" s="322" t="s">
        <v>1349</v>
      </c>
      <c r="I595" s="293"/>
    </row>
    <row r="596" spans="1:9" s="1" customFormat="1" ht="12.75" x14ac:dyDescent="0.2">
      <c r="A596" s="70"/>
    </row>
    <row r="597" spans="1:9" s="7" customFormat="1" ht="15.75" x14ac:dyDescent="0.25">
      <c r="A597" s="52" t="s">
        <v>1027</v>
      </c>
      <c r="G597" s="293"/>
      <c r="H597" s="293"/>
      <c r="I597" s="322" t="s">
        <v>1349</v>
      </c>
    </row>
    <row r="598" spans="1:9" s="1" customFormat="1" ht="12.75" x14ac:dyDescent="0.2">
      <c r="A598" s="70"/>
    </row>
    <row r="599" spans="1:9" ht="15.75" x14ac:dyDescent="0.25">
      <c r="A599" s="948" t="s">
        <v>776</v>
      </c>
      <c r="B599" s="949"/>
      <c r="C599" s="949"/>
      <c r="D599" s="949"/>
      <c r="E599" s="949"/>
      <c r="F599" s="949"/>
      <c r="G599" s="949"/>
      <c r="H599" s="949"/>
      <c r="I599" s="950"/>
    </row>
    <row r="600" spans="1:9" x14ac:dyDescent="0.25">
      <c r="A600" s="951" t="s">
        <v>772</v>
      </c>
      <c r="B600" s="952"/>
      <c r="C600" s="952"/>
      <c r="D600" s="952"/>
      <c r="E600" s="952"/>
      <c r="F600" s="952"/>
      <c r="G600" s="952"/>
      <c r="H600" s="952"/>
      <c r="I600" s="953"/>
    </row>
    <row r="601" spans="1:9" s="52" customFormat="1" ht="15.75" x14ac:dyDescent="0.25">
      <c r="A601" s="121"/>
      <c r="B601" s="122"/>
      <c r="C601" s="82" t="s">
        <v>255</v>
      </c>
      <c r="D601" s="122"/>
      <c r="E601" s="122"/>
      <c r="F601" s="99" t="s">
        <v>250</v>
      </c>
      <c r="G601" s="99" t="s">
        <v>268</v>
      </c>
      <c r="H601" s="99" t="s">
        <v>203</v>
      </c>
      <c r="I601" s="99" t="s">
        <v>45</v>
      </c>
    </row>
    <row r="602" spans="1:9" s="52" customFormat="1" ht="15.75" x14ac:dyDescent="0.25">
      <c r="A602" s="84"/>
      <c r="B602" s="85"/>
      <c r="C602" s="86" t="s">
        <v>256</v>
      </c>
      <c r="D602" s="86" t="s">
        <v>258</v>
      </c>
      <c r="E602" s="86" t="s">
        <v>232</v>
      </c>
      <c r="F602" s="86" t="s">
        <v>252</v>
      </c>
      <c r="G602" s="86" t="s">
        <v>543</v>
      </c>
      <c r="H602" s="86" t="s">
        <v>250</v>
      </c>
      <c r="I602" s="86" t="s">
        <v>251</v>
      </c>
    </row>
    <row r="603" spans="1:9" s="52" customFormat="1" ht="15.75" x14ac:dyDescent="0.25">
      <c r="A603" s="88" t="s">
        <v>260</v>
      </c>
      <c r="B603" s="86" t="s">
        <v>202</v>
      </c>
      <c r="C603" s="86" t="s">
        <v>704</v>
      </c>
      <c r="D603" s="86" t="s">
        <v>261</v>
      </c>
      <c r="E603" s="86" t="s">
        <v>253</v>
      </c>
      <c r="F603" s="86" t="s">
        <v>261</v>
      </c>
      <c r="G603" s="86" t="s">
        <v>269</v>
      </c>
      <c r="H603" s="86" t="s">
        <v>662</v>
      </c>
      <c r="I603" s="86" t="s">
        <v>252</v>
      </c>
    </row>
    <row r="604" spans="1:9" s="52" customFormat="1" ht="15.75" x14ac:dyDescent="0.25">
      <c r="A604" s="89" t="s">
        <v>259</v>
      </c>
      <c r="B604" s="90" t="s">
        <v>201</v>
      </c>
      <c r="C604" s="91" t="s">
        <v>703</v>
      </c>
      <c r="D604" s="90" t="s">
        <v>262</v>
      </c>
      <c r="E604" s="90" t="s">
        <v>264</v>
      </c>
      <c r="F604" s="90" t="s">
        <v>263</v>
      </c>
      <c r="G604" s="90" t="s">
        <v>539</v>
      </c>
      <c r="H604" s="90" t="s">
        <v>541</v>
      </c>
      <c r="I604" s="90" t="s">
        <v>254</v>
      </c>
    </row>
    <row r="605" spans="1:9" s="7" customFormat="1" ht="15.75" x14ac:dyDescent="0.25">
      <c r="A605" s="294" t="s">
        <v>243</v>
      </c>
      <c r="B605" s="125"/>
      <c r="C605" s="254" t="str">
        <f t="shared" ref="C605:C610" si="10">IF(B605&gt;0,50%,"")</f>
        <v/>
      </c>
      <c r="D605" s="126">
        <v>0</v>
      </c>
      <c r="E605" s="126">
        <v>0</v>
      </c>
      <c r="F605" s="127">
        <f>+D605-E605</f>
        <v>0</v>
      </c>
      <c r="G605" s="126">
        <v>0</v>
      </c>
      <c r="H605" s="127">
        <f t="shared" ref="H605:H610" si="11">+F605*B605</f>
        <v>0</v>
      </c>
      <c r="I605" s="127">
        <f t="shared" ref="I605:I610" si="12">+H605*12</f>
        <v>0</v>
      </c>
    </row>
    <row r="606" spans="1:9" s="7" customFormat="1" ht="15.75" x14ac:dyDescent="0.25">
      <c r="A606" s="295" t="s">
        <v>244</v>
      </c>
      <c r="B606" s="125"/>
      <c r="C606" s="254" t="str">
        <f t="shared" si="10"/>
        <v/>
      </c>
      <c r="D606" s="75">
        <v>0</v>
      </c>
      <c r="E606" s="75">
        <v>0</v>
      </c>
      <c r="F606" s="127">
        <f t="shared" ref="F606:F610" si="13">+D606-E606</f>
        <v>0</v>
      </c>
      <c r="G606" s="126">
        <v>0</v>
      </c>
      <c r="H606" s="127">
        <f t="shared" si="11"/>
        <v>0</v>
      </c>
      <c r="I606" s="79">
        <f t="shared" si="12"/>
        <v>0</v>
      </c>
    </row>
    <row r="607" spans="1:9" s="7" customFormat="1" ht="15.75" x14ac:dyDescent="0.25">
      <c r="A607" s="295" t="s">
        <v>245</v>
      </c>
      <c r="B607" s="125"/>
      <c r="C607" s="254" t="str">
        <f t="shared" si="10"/>
        <v/>
      </c>
      <c r="D607" s="75">
        <v>0</v>
      </c>
      <c r="E607" s="75">
        <v>0</v>
      </c>
      <c r="F607" s="79">
        <f t="shared" si="13"/>
        <v>0</v>
      </c>
      <c r="G607" s="75">
        <v>0</v>
      </c>
      <c r="H607" s="79">
        <f t="shared" si="11"/>
        <v>0</v>
      </c>
      <c r="I607" s="79">
        <f t="shared" si="12"/>
        <v>0</v>
      </c>
    </row>
    <row r="608" spans="1:9" s="7" customFormat="1" ht="15.75" x14ac:dyDescent="0.25">
      <c r="A608" s="295" t="s">
        <v>246</v>
      </c>
      <c r="B608" s="125"/>
      <c r="C608" s="254" t="str">
        <f t="shared" si="10"/>
        <v/>
      </c>
      <c r="D608" s="75">
        <v>0</v>
      </c>
      <c r="E608" s="75">
        <v>0</v>
      </c>
      <c r="F608" s="79">
        <f t="shared" si="13"/>
        <v>0</v>
      </c>
      <c r="G608" s="75">
        <v>0</v>
      </c>
      <c r="H608" s="79">
        <f t="shared" si="11"/>
        <v>0</v>
      </c>
      <c r="I608" s="79">
        <f t="shared" si="12"/>
        <v>0</v>
      </c>
    </row>
    <row r="609" spans="1:10" s="7" customFormat="1" ht="15.75" x14ac:dyDescent="0.25">
      <c r="A609" s="295" t="s">
        <v>247</v>
      </c>
      <c r="B609" s="125"/>
      <c r="C609" s="254" t="str">
        <f t="shared" si="10"/>
        <v/>
      </c>
      <c r="D609" s="75">
        <v>0</v>
      </c>
      <c r="E609" s="75">
        <v>0</v>
      </c>
      <c r="F609" s="127">
        <f t="shared" si="13"/>
        <v>0</v>
      </c>
      <c r="G609" s="126">
        <v>0</v>
      </c>
      <c r="H609" s="127">
        <f t="shared" si="11"/>
        <v>0</v>
      </c>
      <c r="I609" s="79">
        <f t="shared" si="12"/>
        <v>0</v>
      </c>
    </row>
    <row r="610" spans="1:10" s="7" customFormat="1" ht="15.75" x14ac:dyDescent="0.25">
      <c r="A610" s="296"/>
      <c r="B610" s="128"/>
      <c r="C610" s="254" t="str">
        <f t="shared" si="10"/>
        <v/>
      </c>
      <c r="D610" s="75">
        <v>0</v>
      </c>
      <c r="E610" s="75">
        <v>0</v>
      </c>
      <c r="F610" s="127">
        <f t="shared" si="13"/>
        <v>0</v>
      </c>
      <c r="G610" s="126">
        <v>0</v>
      </c>
      <c r="H610" s="127">
        <f t="shared" si="11"/>
        <v>0</v>
      </c>
      <c r="I610" s="79">
        <f t="shared" si="12"/>
        <v>0</v>
      </c>
    </row>
    <row r="611" spans="1:10" s="7" customFormat="1" ht="16.5" thickBot="1" x14ac:dyDescent="0.3">
      <c r="A611" s="84" t="s">
        <v>176</v>
      </c>
      <c r="B611" s="123">
        <f>SUM(B605:B610)</f>
        <v>0</v>
      </c>
      <c r="C611" s="94"/>
      <c r="D611" s="95"/>
      <c r="E611" s="95"/>
      <c r="F611" s="95"/>
      <c r="G611" s="124"/>
      <c r="H611" s="97">
        <f>SUM(H605:H610)</f>
        <v>0</v>
      </c>
      <c r="I611" s="97">
        <f>SUM(I605:I610)</f>
        <v>0</v>
      </c>
    </row>
    <row r="612" spans="1:10" ht="15.75" thickTop="1" x14ac:dyDescent="0.25">
      <c r="A612" s="39"/>
      <c r="B612" s="40"/>
      <c r="C612" s="41"/>
      <c r="D612" s="42"/>
      <c r="E612" s="42"/>
      <c r="F612" s="42"/>
      <c r="G612" s="41"/>
      <c r="H612" s="42"/>
      <c r="I612" s="16"/>
    </row>
    <row r="615" spans="1:10" s="7" customFormat="1" ht="15.75" x14ac:dyDescent="0.25">
      <c r="A615" s="47" t="s">
        <v>794</v>
      </c>
    </row>
    <row r="616" spans="1:10" s="1" customFormat="1" ht="12.75" x14ac:dyDescent="0.2"/>
    <row r="617" spans="1:10" s="7" customFormat="1" ht="15.75" x14ac:dyDescent="0.25">
      <c r="A617" s="847" t="s">
        <v>813</v>
      </c>
      <c r="B617" s="847"/>
      <c r="C617" s="847"/>
      <c r="D617" s="847"/>
      <c r="E617" s="847"/>
      <c r="F617" s="847"/>
      <c r="G617" s="847"/>
      <c r="H617" s="847"/>
      <c r="I617" s="847"/>
      <c r="J617" s="847"/>
    </row>
    <row r="618" spans="1:10" s="7" customFormat="1" ht="15.75" x14ac:dyDescent="0.25">
      <c r="A618" s="847" t="s">
        <v>814</v>
      </c>
      <c r="B618" s="847"/>
      <c r="C618" s="847"/>
      <c r="D618" s="847"/>
      <c r="E618" s="847"/>
      <c r="F618" s="847"/>
    </row>
    <row r="619" spans="1:10" s="1" customFormat="1" ht="12.75" x14ac:dyDescent="0.2">
      <c r="A619" s="270"/>
    </row>
    <row r="620" spans="1:10" s="7" customFormat="1" ht="15.75" x14ac:dyDescent="0.25">
      <c r="A620" s="948" t="s">
        <v>777</v>
      </c>
      <c r="B620" s="949"/>
      <c r="C620" s="949"/>
      <c r="D620" s="949"/>
      <c r="E620" s="949"/>
      <c r="F620" s="949"/>
      <c r="G620" s="949"/>
      <c r="H620" s="949"/>
      <c r="I620" s="950"/>
    </row>
    <row r="621" spans="1:10" x14ac:dyDescent="0.25">
      <c r="A621" s="951" t="s">
        <v>772</v>
      </c>
      <c r="B621" s="952"/>
      <c r="C621" s="952"/>
      <c r="D621" s="952"/>
      <c r="E621" s="952"/>
      <c r="F621" s="952"/>
      <c r="G621" s="952"/>
      <c r="H621" s="952"/>
      <c r="I621" s="953"/>
    </row>
    <row r="622" spans="1:10" s="52" customFormat="1" ht="15.75" x14ac:dyDescent="0.25">
      <c r="A622" s="121"/>
      <c r="B622" s="132"/>
      <c r="C622" s="132"/>
      <c r="D622" s="132"/>
      <c r="E622" s="17" t="s">
        <v>250</v>
      </c>
      <c r="F622" s="100" t="s">
        <v>665</v>
      </c>
      <c r="G622" s="102"/>
      <c r="H622" s="99" t="s">
        <v>203</v>
      </c>
      <c r="I622" s="122"/>
      <c r="J622" s="13"/>
    </row>
    <row r="623" spans="1:10" s="52" customFormat="1" ht="15.75" x14ac:dyDescent="0.25">
      <c r="A623" s="84"/>
      <c r="B623" s="34"/>
      <c r="C623" s="29" t="s">
        <v>664</v>
      </c>
      <c r="D623" s="29" t="s">
        <v>232</v>
      </c>
      <c r="E623" s="29" t="s">
        <v>252</v>
      </c>
      <c r="F623" s="104" t="s">
        <v>538</v>
      </c>
      <c r="G623" s="87"/>
      <c r="H623" s="86" t="s">
        <v>250</v>
      </c>
      <c r="I623" s="130" t="s">
        <v>251</v>
      </c>
      <c r="J623" s="29"/>
    </row>
    <row r="624" spans="1:10" s="52" customFormat="1" ht="15.75" x14ac:dyDescent="0.25">
      <c r="A624" s="88" t="s">
        <v>260</v>
      </c>
      <c r="B624" s="29" t="s">
        <v>202</v>
      </c>
      <c r="C624" s="29" t="s">
        <v>261</v>
      </c>
      <c r="D624" s="29" t="s">
        <v>253</v>
      </c>
      <c r="E624" s="29" t="s">
        <v>261</v>
      </c>
      <c r="F624" s="104" t="s">
        <v>269</v>
      </c>
      <c r="G624" s="87"/>
      <c r="H624" s="86" t="s">
        <v>662</v>
      </c>
      <c r="I624" s="86" t="s">
        <v>252</v>
      </c>
      <c r="J624" s="29"/>
    </row>
    <row r="625" spans="1:10" s="52" customFormat="1" ht="15.75" x14ac:dyDescent="0.25">
      <c r="A625" s="89" t="s">
        <v>259</v>
      </c>
      <c r="B625" s="131" t="s">
        <v>201</v>
      </c>
      <c r="C625" s="131" t="s">
        <v>262</v>
      </c>
      <c r="D625" s="131" t="s">
        <v>264</v>
      </c>
      <c r="E625" s="131" t="s">
        <v>263</v>
      </c>
      <c r="F625" s="108" t="s">
        <v>539</v>
      </c>
      <c r="G625" s="87"/>
      <c r="H625" s="90" t="s">
        <v>541</v>
      </c>
      <c r="I625" s="90" t="s">
        <v>254</v>
      </c>
      <c r="J625" s="29"/>
    </row>
    <row r="626" spans="1:10" s="52" customFormat="1" ht="15.75" x14ac:dyDescent="0.25">
      <c r="A626" s="294" t="s">
        <v>243</v>
      </c>
      <c r="B626" s="237"/>
      <c r="C626" s="126">
        <v>0</v>
      </c>
      <c r="D626" s="126">
        <v>0</v>
      </c>
      <c r="E626" s="127">
        <f>+C626-D626</f>
        <v>0</v>
      </c>
      <c r="F626" s="126">
        <v>0</v>
      </c>
      <c r="G626" s="80"/>
      <c r="H626" s="127">
        <f>+E626*B626</f>
        <v>0</v>
      </c>
      <c r="I626" s="127">
        <f t="shared" ref="I626:I640" si="14">+H626*12</f>
        <v>0</v>
      </c>
    </row>
    <row r="627" spans="1:10" s="52" customFormat="1" ht="15.75" x14ac:dyDescent="0.25">
      <c r="A627" s="295" t="s">
        <v>244</v>
      </c>
      <c r="B627" s="237"/>
      <c r="C627" s="75">
        <v>0</v>
      </c>
      <c r="D627" s="75">
        <v>0</v>
      </c>
      <c r="E627" s="79">
        <f t="shared" ref="E627:E640" si="15">+C627-D627</f>
        <v>0</v>
      </c>
      <c r="F627" s="126">
        <v>0</v>
      </c>
      <c r="G627" s="80"/>
      <c r="H627" s="79">
        <f t="shared" ref="H627:H640" si="16">+E627*B627</f>
        <v>0</v>
      </c>
      <c r="I627" s="79">
        <f t="shared" si="14"/>
        <v>0</v>
      </c>
    </row>
    <row r="628" spans="1:10" s="52" customFormat="1" ht="15.75" x14ac:dyDescent="0.25">
      <c r="A628" s="295" t="s">
        <v>245</v>
      </c>
      <c r="B628" s="237"/>
      <c r="C628" s="75">
        <v>0</v>
      </c>
      <c r="D628" s="75">
        <v>0</v>
      </c>
      <c r="E628" s="79">
        <f t="shared" si="15"/>
        <v>0</v>
      </c>
      <c r="F628" s="126">
        <v>0</v>
      </c>
      <c r="G628" s="80"/>
      <c r="H628" s="79">
        <f t="shared" si="16"/>
        <v>0</v>
      </c>
      <c r="I628" s="79">
        <f t="shared" si="14"/>
        <v>0</v>
      </c>
    </row>
    <row r="629" spans="1:10" s="52" customFormat="1" ht="15.75" x14ac:dyDescent="0.25">
      <c r="A629" s="295" t="s">
        <v>246</v>
      </c>
      <c r="B629" s="237"/>
      <c r="C629" s="75">
        <v>0</v>
      </c>
      <c r="D629" s="75">
        <v>0</v>
      </c>
      <c r="E629" s="79">
        <f t="shared" si="15"/>
        <v>0</v>
      </c>
      <c r="F629" s="126">
        <v>0</v>
      </c>
      <c r="G629" s="80"/>
      <c r="H629" s="79">
        <f t="shared" si="16"/>
        <v>0</v>
      </c>
      <c r="I629" s="79">
        <f t="shared" si="14"/>
        <v>0</v>
      </c>
    </row>
    <row r="630" spans="1:10" s="52" customFormat="1" ht="15.75" x14ac:dyDescent="0.25">
      <c r="A630" s="295" t="s">
        <v>247</v>
      </c>
      <c r="B630" s="237"/>
      <c r="C630" s="75">
        <v>0</v>
      </c>
      <c r="D630" s="75">
        <v>0</v>
      </c>
      <c r="E630" s="79">
        <f t="shared" si="15"/>
        <v>0</v>
      </c>
      <c r="F630" s="126">
        <v>0</v>
      </c>
      <c r="G630" s="80"/>
      <c r="H630" s="79">
        <f t="shared" si="16"/>
        <v>0</v>
      </c>
      <c r="I630" s="79">
        <f t="shared" si="14"/>
        <v>0</v>
      </c>
    </row>
    <row r="631" spans="1:10" s="52" customFormat="1" ht="15.75" x14ac:dyDescent="0.25">
      <c r="A631" s="296"/>
      <c r="B631" s="238"/>
      <c r="C631" s="75">
        <v>0</v>
      </c>
      <c r="D631" s="75">
        <v>0</v>
      </c>
      <c r="E631" s="79">
        <f t="shared" si="15"/>
        <v>0</v>
      </c>
      <c r="F631" s="126">
        <v>0</v>
      </c>
      <c r="G631" s="80"/>
      <c r="H631" s="79">
        <f t="shared" si="16"/>
        <v>0</v>
      </c>
      <c r="I631" s="79">
        <f t="shared" si="14"/>
        <v>0</v>
      </c>
    </row>
    <row r="632" spans="1:10" s="52" customFormat="1" ht="15" customHeight="1" x14ac:dyDescent="0.25">
      <c r="A632" s="296"/>
      <c r="B632" s="238"/>
      <c r="C632" s="75">
        <v>0</v>
      </c>
      <c r="D632" s="75">
        <v>0</v>
      </c>
      <c r="E632" s="79">
        <f t="shared" ref="E632:E638" si="17">+C632-D632</f>
        <v>0</v>
      </c>
      <c r="F632" s="126">
        <v>0</v>
      </c>
      <c r="G632" s="80"/>
      <c r="H632" s="79">
        <f t="shared" ref="H632:H638" si="18">+E632*B632</f>
        <v>0</v>
      </c>
      <c r="I632" s="79">
        <f t="shared" ref="I632:I638" si="19">+H632*12</f>
        <v>0</v>
      </c>
    </row>
    <row r="633" spans="1:10" s="52" customFormat="1" ht="15.75" x14ac:dyDescent="0.25">
      <c r="A633" s="296"/>
      <c r="B633" s="238"/>
      <c r="C633" s="75">
        <v>0</v>
      </c>
      <c r="D633" s="75">
        <v>0</v>
      </c>
      <c r="E633" s="79">
        <f t="shared" si="17"/>
        <v>0</v>
      </c>
      <c r="F633" s="126">
        <v>0</v>
      </c>
      <c r="G633" s="80"/>
      <c r="H633" s="79">
        <f t="shared" si="18"/>
        <v>0</v>
      </c>
      <c r="I633" s="79">
        <f t="shared" si="19"/>
        <v>0</v>
      </c>
    </row>
    <row r="634" spans="1:10" s="52" customFormat="1" ht="15.75" x14ac:dyDescent="0.25">
      <c r="A634" s="296"/>
      <c r="B634" s="238"/>
      <c r="C634" s="75">
        <v>0</v>
      </c>
      <c r="D634" s="75">
        <v>0</v>
      </c>
      <c r="E634" s="79">
        <f t="shared" si="17"/>
        <v>0</v>
      </c>
      <c r="F634" s="126">
        <v>0</v>
      </c>
      <c r="G634" s="80"/>
      <c r="H634" s="79">
        <f t="shared" si="18"/>
        <v>0</v>
      </c>
      <c r="I634" s="79">
        <f t="shared" si="19"/>
        <v>0</v>
      </c>
    </row>
    <row r="635" spans="1:10" s="52" customFormat="1" ht="15.75" x14ac:dyDescent="0.25">
      <c r="A635" s="296"/>
      <c r="B635" s="238"/>
      <c r="C635" s="75">
        <v>0</v>
      </c>
      <c r="D635" s="75">
        <v>0</v>
      </c>
      <c r="E635" s="79">
        <f t="shared" si="17"/>
        <v>0</v>
      </c>
      <c r="F635" s="126">
        <v>0</v>
      </c>
      <c r="G635" s="80"/>
      <c r="H635" s="79">
        <f t="shared" si="18"/>
        <v>0</v>
      </c>
      <c r="I635" s="79">
        <f t="shared" si="19"/>
        <v>0</v>
      </c>
    </row>
    <row r="636" spans="1:10" s="52" customFormat="1" ht="15.75" x14ac:dyDescent="0.25">
      <c r="A636" s="296"/>
      <c r="B636" s="238"/>
      <c r="C636" s="75">
        <v>0</v>
      </c>
      <c r="D636" s="75">
        <v>0</v>
      </c>
      <c r="E636" s="79">
        <f t="shared" si="17"/>
        <v>0</v>
      </c>
      <c r="F636" s="126">
        <v>0</v>
      </c>
      <c r="G636" s="80"/>
      <c r="H636" s="79">
        <f t="shared" si="18"/>
        <v>0</v>
      </c>
      <c r="I636" s="79">
        <f t="shared" si="19"/>
        <v>0</v>
      </c>
    </row>
    <row r="637" spans="1:10" s="52" customFormat="1" ht="15.75" x14ac:dyDescent="0.25">
      <c r="A637" s="296"/>
      <c r="B637" s="238"/>
      <c r="C637" s="75">
        <v>0</v>
      </c>
      <c r="D637" s="75">
        <v>0</v>
      </c>
      <c r="E637" s="79">
        <f t="shared" si="17"/>
        <v>0</v>
      </c>
      <c r="F637" s="126">
        <v>0</v>
      </c>
      <c r="G637" s="80"/>
      <c r="H637" s="79">
        <f t="shared" si="18"/>
        <v>0</v>
      </c>
      <c r="I637" s="79">
        <f t="shared" si="19"/>
        <v>0</v>
      </c>
    </row>
    <row r="638" spans="1:10" s="52" customFormat="1" ht="15.75" x14ac:dyDescent="0.25">
      <c r="A638" s="296"/>
      <c r="B638" s="238"/>
      <c r="C638" s="75">
        <v>0</v>
      </c>
      <c r="D638" s="75">
        <v>0</v>
      </c>
      <c r="E638" s="79">
        <f t="shared" si="17"/>
        <v>0</v>
      </c>
      <c r="F638" s="126">
        <v>0</v>
      </c>
      <c r="G638" s="80"/>
      <c r="H638" s="79">
        <f t="shared" si="18"/>
        <v>0</v>
      </c>
      <c r="I638" s="79">
        <f t="shared" si="19"/>
        <v>0</v>
      </c>
    </row>
    <row r="639" spans="1:10" s="52" customFormat="1" ht="15.75" x14ac:dyDescent="0.25">
      <c r="A639" s="296"/>
      <c r="B639" s="238"/>
      <c r="C639" s="75">
        <v>0</v>
      </c>
      <c r="D639" s="75">
        <v>0</v>
      </c>
      <c r="E639" s="79">
        <f t="shared" si="15"/>
        <v>0</v>
      </c>
      <c r="F639" s="126">
        <v>0</v>
      </c>
      <c r="G639" s="80"/>
      <c r="H639" s="79">
        <f t="shared" si="16"/>
        <v>0</v>
      </c>
      <c r="I639" s="79">
        <f t="shared" si="14"/>
        <v>0</v>
      </c>
    </row>
    <row r="640" spans="1:10" s="52" customFormat="1" ht="15.75" x14ac:dyDescent="0.25">
      <c r="A640" s="296"/>
      <c r="B640" s="238"/>
      <c r="C640" s="78">
        <v>0</v>
      </c>
      <c r="D640" s="78">
        <v>0</v>
      </c>
      <c r="E640" s="81">
        <f t="shared" si="15"/>
        <v>0</v>
      </c>
      <c r="F640" s="129">
        <v>0</v>
      </c>
      <c r="G640" s="80"/>
      <c r="H640" s="79">
        <f t="shared" si="16"/>
        <v>0</v>
      </c>
      <c r="I640" s="79">
        <f t="shared" si="14"/>
        <v>0</v>
      </c>
    </row>
    <row r="641" spans="1:10" s="52" customFormat="1" ht="16.5" thickBot="1" x14ac:dyDescent="0.3">
      <c r="A641" s="84" t="s">
        <v>176</v>
      </c>
      <c r="B641" s="239">
        <f>SUM(B626:B640)</f>
        <v>0</v>
      </c>
      <c r="C641" s="94"/>
      <c r="D641" s="95"/>
      <c r="E641" s="95"/>
      <c r="F641" s="95"/>
      <c r="G641" s="96"/>
      <c r="H641" s="97">
        <f>SUM(H626:H640)</f>
        <v>0</v>
      </c>
      <c r="I641" s="97">
        <f>SUM(I626:I640)</f>
        <v>0</v>
      </c>
    </row>
    <row r="642" spans="1:10" s="1" customFormat="1" ht="13.5" thickTop="1" x14ac:dyDescent="0.2">
      <c r="A642" s="188"/>
      <c r="B642" s="189"/>
      <c r="C642" s="190"/>
      <c r="D642" s="191"/>
      <c r="E642" s="191"/>
      <c r="F642" s="191"/>
      <c r="G642" s="190"/>
      <c r="H642" s="191"/>
      <c r="I642" s="192"/>
    </row>
    <row r="643" spans="1:10" x14ac:dyDescent="0.25">
      <c r="A643" s="335" t="s">
        <v>663</v>
      </c>
    </row>
    <row r="644" spans="1:10" x14ac:dyDescent="0.25">
      <c r="A644" s="958" t="s">
        <v>1297</v>
      </c>
      <c r="B644" s="958"/>
      <c r="C644" s="958"/>
      <c r="D644" s="958"/>
      <c r="E644" s="958"/>
      <c r="F644" s="958"/>
      <c r="G644" s="958"/>
      <c r="H644" s="958"/>
      <c r="I644" s="958"/>
    </row>
    <row r="645" spans="1:10" x14ac:dyDescent="0.25">
      <c r="A645" s="959" t="s">
        <v>1298</v>
      </c>
      <c r="B645" s="959"/>
      <c r="C645" s="959"/>
      <c r="D645" s="959"/>
    </row>
    <row r="646" spans="1:10" x14ac:dyDescent="0.25">
      <c r="A646" s="44"/>
      <c r="B646" s="44"/>
      <c r="C646" s="44"/>
      <c r="D646" s="44"/>
    </row>
    <row r="647" spans="1:10" s="7" customFormat="1" ht="15.75" x14ac:dyDescent="0.25">
      <c r="A647" s="948" t="s">
        <v>1130</v>
      </c>
      <c r="B647" s="949"/>
      <c r="C647" s="949"/>
      <c r="D647" s="949"/>
      <c r="E647" s="949"/>
      <c r="F647" s="949"/>
      <c r="G647" s="949"/>
      <c r="H647" s="949"/>
      <c r="I647" s="950"/>
    </row>
    <row r="648" spans="1:10" x14ac:dyDescent="0.25">
      <c r="A648" s="951" t="s">
        <v>1128</v>
      </c>
      <c r="B648" s="952"/>
      <c r="C648" s="952"/>
      <c r="D648" s="952"/>
      <c r="E648" s="952"/>
      <c r="F648" s="952"/>
      <c r="G648" s="952"/>
      <c r="H648" s="952"/>
      <c r="I648" s="953"/>
    </row>
    <row r="649" spans="1:10" s="52" customFormat="1" ht="15.75" x14ac:dyDescent="0.25">
      <c r="A649" s="121"/>
      <c r="B649" s="132"/>
      <c r="C649" s="132"/>
      <c r="D649" s="132"/>
      <c r="E649" s="17" t="s">
        <v>250</v>
      </c>
      <c r="F649" s="100" t="s">
        <v>268</v>
      </c>
      <c r="G649" s="102"/>
      <c r="H649" s="99" t="s">
        <v>203</v>
      </c>
      <c r="I649" s="122"/>
      <c r="J649" s="13"/>
    </row>
    <row r="650" spans="1:10" s="52" customFormat="1" ht="15.75" x14ac:dyDescent="0.25">
      <c r="A650" s="84"/>
      <c r="B650" s="34"/>
      <c r="C650" s="29" t="s">
        <v>664</v>
      </c>
      <c r="D650" s="29" t="s">
        <v>232</v>
      </c>
      <c r="E650" s="29" t="s">
        <v>252</v>
      </c>
      <c r="F650" s="104" t="s">
        <v>1123</v>
      </c>
      <c r="G650" s="87"/>
      <c r="H650" s="86" t="s">
        <v>250</v>
      </c>
      <c r="I650" s="130" t="s">
        <v>251</v>
      </c>
      <c r="J650" s="29"/>
    </row>
    <row r="651" spans="1:10" s="52" customFormat="1" ht="15.75" x14ac:dyDescent="0.25">
      <c r="A651" s="88" t="s">
        <v>260</v>
      </c>
      <c r="B651" s="29" t="s">
        <v>202</v>
      </c>
      <c r="C651" s="29" t="s">
        <v>261</v>
      </c>
      <c r="D651" s="29" t="s">
        <v>253</v>
      </c>
      <c r="E651" s="29" t="s">
        <v>261</v>
      </c>
      <c r="F651" s="104" t="s">
        <v>1129</v>
      </c>
      <c r="G651" s="87"/>
      <c r="H651" s="86" t="s">
        <v>662</v>
      </c>
      <c r="I651" s="86" t="s">
        <v>252</v>
      </c>
      <c r="J651" s="29"/>
    </row>
    <row r="652" spans="1:10" s="52" customFormat="1" ht="15.75" x14ac:dyDescent="0.25">
      <c r="A652" s="89" t="s">
        <v>259</v>
      </c>
      <c r="B652" s="131" t="s">
        <v>201</v>
      </c>
      <c r="C652" s="131" t="s">
        <v>262</v>
      </c>
      <c r="D652" s="131" t="s">
        <v>264</v>
      </c>
      <c r="E652" s="131" t="s">
        <v>263</v>
      </c>
      <c r="F652" s="108" t="s">
        <v>262</v>
      </c>
      <c r="G652" s="87"/>
      <c r="H652" s="90" t="s">
        <v>541</v>
      </c>
      <c r="I652" s="90" t="s">
        <v>254</v>
      </c>
      <c r="J652" s="29"/>
    </row>
    <row r="653" spans="1:10" s="52" customFormat="1" ht="15.75" x14ac:dyDescent="0.25">
      <c r="A653" s="294" t="s">
        <v>243</v>
      </c>
      <c r="B653" s="237"/>
      <c r="C653" s="126">
        <v>0</v>
      </c>
      <c r="D653" s="126">
        <v>0</v>
      </c>
      <c r="E653" s="127">
        <f>+C653-D653</f>
        <v>0</v>
      </c>
      <c r="F653" s="126">
        <v>0</v>
      </c>
      <c r="G653" s="80"/>
      <c r="H653" s="127">
        <f>+E653*B653</f>
        <v>0</v>
      </c>
      <c r="I653" s="127">
        <f t="shared" ref="I653:I667" si="20">+H653*12</f>
        <v>0</v>
      </c>
    </row>
    <row r="654" spans="1:10" s="52" customFormat="1" ht="15.75" x14ac:dyDescent="0.25">
      <c r="A654" s="295" t="s">
        <v>244</v>
      </c>
      <c r="B654" s="237"/>
      <c r="C654" s="75">
        <v>0</v>
      </c>
      <c r="D654" s="75">
        <v>0</v>
      </c>
      <c r="E654" s="79">
        <f>C654-D654</f>
        <v>0</v>
      </c>
      <c r="F654" s="126">
        <v>0</v>
      </c>
      <c r="G654" s="80"/>
      <c r="H654" s="79">
        <f>+E654*B654</f>
        <v>0</v>
      </c>
      <c r="I654" s="79">
        <f t="shared" si="20"/>
        <v>0</v>
      </c>
    </row>
    <row r="655" spans="1:10" s="52" customFormat="1" ht="15.75" x14ac:dyDescent="0.25">
      <c r="A655" s="295" t="s">
        <v>245</v>
      </c>
      <c r="B655" s="237"/>
      <c r="C655" s="75">
        <v>0</v>
      </c>
      <c r="D655" s="75">
        <v>0</v>
      </c>
      <c r="E655" s="79">
        <f>+C655-D655</f>
        <v>0</v>
      </c>
      <c r="F655" s="126">
        <v>0</v>
      </c>
      <c r="G655" s="80"/>
      <c r="H655" s="79">
        <f t="shared" ref="H655:H667" si="21">+E655*B655</f>
        <v>0</v>
      </c>
      <c r="I655" s="79">
        <f t="shared" si="20"/>
        <v>0</v>
      </c>
    </row>
    <row r="656" spans="1:10" s="52" customFormat="1" ht="15.75" x14ac:dyDescent="0.25">
      <c r="A656" s="295" t="s">
        <v>246</v>
      </c>
      <c r="B656" s="237"/>
      <c r="C656" s="75">
        <v>0</v>
      </c>
      <c r="D656" s="75">
        <v>0</v>
      </c>
      <c r="E656" s="79">
        <f t="shared" ref="E656:E667" si="22">+C656-D656</f>
        <v>0</v>
      </c>
      <c r="F656" s="126">
        <v>0</v>
      </c>
      <c r="G656" s="80"/>
      <c r="H656" s="79">
        <f t="shared" si="21"/>
        <v>0</v>
      </c>
      <c r="I656" s="79">
        <f t="shared" si="20"/>
        <v>0</v>
      </c>
    </row>
    <row r="657" spans="1:9" s="52" customFormat="1" ht="15.75" x14ac:dyDescent="0.25">
      <c r="A657" s="295" t="s">
        <v>247</v>
      </c>
      <c r="B657" s="237"/>
      <c r="C657" s="75">
        <v>0</v>
      </c>
      <c r="D657" s="75">
        <v>0</v>
      </c>
      <c r="E657" s="79">
        <f t="shared" si="22"/>
        <v>0</v>
      </c>
      <c r="F657" s="126">
        <v>0</v>
      </c>
      <c r="G657" s="80"/>
      <c r="H657" s="79">
        <f t="shared" si="21"/>
        <v>0</v>
      </c>
      <c r="I657" s="79">
        <f t="shared" si="20"/>
        <v>0</v>
      </c>
    </row>
    <row r="658" spans="1:9" s="52" customFormat="1" ht="15.75" x14ac:dyDescent="0.25">
      <c r="A658" s="296"/>
      <c r="B658" s="238"/>
      <c r="C658" s="75">
        <v>0</v>
      </c>
      <c r="D658" s="75">
        <v>0</v>
      </c>
      <c r="E658" s="79">
        <f t="shared" si="22"/>
        <v>0</v>
      </c>
      <c r="F658" s="126">
        <v>0</v>
      </c>
      <c r="G658" s="80"/>
      <c r="H658" s="79">
        <f t="shared" si="21"/>
        <v>0</v>
      </c>
      <c r="I658" s="79">
        <f t="shared" si="20"/>
        <v>0</v>
      </c>
    </row>
    <row r="659" spans="1:9" s="52" customFormat="1" ht="15" customHeight="1" x14ac:dyDescent="0.25">
      <c r="A659" s="296"/>
      <c r="B659" s="238"/>
      <c r="C659" s="75">
        <v>0</v>
      </c>
      <c r="D659" s="75">
        <v>0</v>
      </c>
      <c r="E659" s="79">
        <f t="shared" si="22"/>
        <v>0</v>
      </c>
      <c r="F659" s="126">
        <v>0</v>
      </c>
      <c r="G659" s="80"/>
      <c r="H659" s="79">
        <f t="shared" si="21"/>
        <v>0</v>
      </c>
      <c r="I659" s="79">
        <f t="shared" si="20"/>
        <v>0</v>
      </c>
    </row>
    <row r="660" spans="1:9" s="52" customFormat="1" ht="15.75" x14ac:dyDescent="0.25">
      <c r="A660" s="296"/>
      <c r="B660" s="238"/>
      <c r="C660" s="75">
        <v>0</v>
      </c>
      <c r="D660" s="75">
        <v>0</v>
      </c>
      <c r="E660" s="79">
        <f t="shared" si="22"/>
        <v>0</v>
      </c>
      <c r="F660" s="126">
        <v>0</v>
      </c>
      <c r="G660" s="80"/>
      <c r="H660" s="79">
        <f t="shared" si="21"/>
        <v>0</v>
      </c>
      <c r="I660" s="79">
        <f t="shared" si="20"/>
        <v>0</v>
      </c>
    </row>
    <row r="661" spans="1:9" s="52" customFormat="1" ht="15.75" x14ac:dyDescent="0.25">
      <c r="A661" s="296"/>
      <c r="B661" s="238"/>
      <c r="C661" s="75">
        <v>0</v>
      </c>
      <c r="D661" s="75">
        <v>0</v>
      </c>
      <c r="E661" s="79">
        <f t="shared" si="22"/>
        <v>0</v>
      </c>
      <c r="F661" s="126">
        <v>0</v>
      </c>
      <c r="G661" s="80"/>
      <c r="H661" s="79">
        <f t="shared" si="21"/>
        <v>0</v>
      </c>
      <c r="I661" s="79">
        <f t="shared" si="20"/>
        <v>0</v>
      </c>
    </row>
    <row r="662" spans="1:9" s="52" customFormat="1" ht="15.75" x14ac:dyDescent="0.25">
      <c r="A662" s="296"/>
      <c r="B662" s="238"/>
      <c r="C662" s="75">
        <v>0</v>
      </c>
      <c r="D662" s="75">
        <v>0</v>
      </c>
      <c r="E662" s="79">
        <f t="shared" si="22"/>
        <v>0</v>
      </c>
      <c r="F662" s="126">
        <v>0</v>
      </c>
      <c r="G662" s="80"/>
      <c r="H662" s="79">
        <f t="shared" si="21"/>
        <v>0</v>
      </c>
      <c r="I662" s="79">
        <f t="shared" si="20"/>
        <v>0</v>
      </c>
    </row>
    <row r="663" spans="1:9" s="52" customFormat="1" ht="15.75" x14ac:dyDescent="0.25">
      <c r="A663" s="296"/>
      <c r="B663" s="238"/>
      <c r="C663" s="75">
        <v>0</v>
      </c>
      <c r="D663" s="75">
        <v>0</v>
      </c>
      <c r="E663" s="79">
        <f t="shared" si="22"/>
        <v>0</v>
      </c>
      <c r="F663" s="126">
        <v>0</v>
      </c>
      <c r="G663" s="80"/>
      <c r="H663" s="79">
        <f t="shared" si="21"/>
        <v>0</v>
      </c>
      <c r="I663" s="79">
        <f t="shared" si="20"/>
        <v>0</v>
      </c>
    </row>
    <row r="664" spans="1:9" s="52" customFormat="1" ht="15.75" x14ac:dyDescent="0.25">
      <c r="A664" s="296"/>
      <c r="B664" s="238"/>
      <c r="C664" s="75">
        <v>0</v>
      </c>
      <c r="D664" s="75">
        <v>0</v>
      </c>
      <c r="E664" s="79">
        <f t="shared" si="22"/>
        <v>0</v>
      </c>
      <c r="F664" s="126">
        <v>0</v>
      </c>
      <c r="G664" s="80"/>
      <c r="H664" s="79">
        <f t="shared" si="21"/>
        <v>0</v>
      </c>
      <c r="I664" s="79">
        <f t="shared" si="20"/>
        <v>0</v>
      </c>
    </row>
    <row r="665" spans="1:9" s="52" customFormat="1" ht="15.75" x14ac:dyDescent="0.25">
      <c r="A665" s="296"/>
      <c r="B665" s="238"/>
      <c r="C665" s="75">
        <v>0</v>
      </c>
      <c r="D665" s="75">
        <v>0</v>
      </c>
      <c r="E665" s="79">
        <f t="shared" si="22"/>
        <v>0</v>
      </c>
      <c r="F665" s="126">
        <v>0</v>
      </c>
      <c r="G665" s="80"/>
      <c r="H665" s="79">
        <f t="shared" si="21"/>
        <v>0</v>
      </c>
      <c r="I665" s="79">
        <f t="shared" si="20"/>
        <v>0</v>
      </c>
    </row>
    <row r="666" spans="1:9" s="52" customFormat="1" ht="15.75" x14ac:dyDescent="0.25">
      <c r="A666" s="296"/>
      <c r="B666" s="238"/>
      <c r="C666" s="75">
        <v>0</v>
      </c>
      <c r="D666" s="75">
        <v>0</v>
      </c>
      <c r="E666" s="79">
        <f t="shared" si="22"/>
        <v>0</v>
      </c>
      <c r="F666" s="126">
        <v>0</v>
      </c>
      <c r="G666" s="80"/>
      <c r="H666" s="79">
        <f t="shared" si="21"/>
        <v>0</v>
      </c>
      <c r="I666" s="79">
        <f t="shared" si="20"/>
        <v>0</v>
      </c>
    </row>
    <row r="667" spans="1:9" s="52" customFormat="1" ht="15.75" x14ac:dyDescent="0.25">
      <c r="A667" s="296"/>
      <c r="B667" s="238"/>
      <c r="C667" s="78">
        <v>0</v>
      </c>
      <c r="D667" s="78">
        <v>0</v>
      </c>
      <c r="E667" s="81">
        <f t="shared" si="22"/>
        <v>0</v>
      </c>
      <c r="F667" s="129">
        <v>0</v>
      </c>
      <c r="G667" s="80"/>
      <c r="H667" s="79">
        <f t="shared" si="21"/>
        <v>0</v>
      </c>
      <c r="I667" s="79">
        <f t="shared" si="20"/>
        <v>0</v>
      </c>
    </row>
    <row r="668" spans="1:9" s="52" customFormat="1" ht="16.5" thickBot="1" x14ac:dyDescent="0.3">
      <c r="A668" s="84" t="s">
        <v>176</v>
      </c>
      <c r="B668" s="239">
        <f>SUM(B653:B667)</f>
        <v>0</v>
      </c>
      <c r="C668" s="94"/>
      <c r="D668" s="95"/>
      <c r="E668" s="95"/>
      <c r="F668" s="95"/>
      <c r="G668" s="96"/>
      <c r="H668" s="97">
        <f>SUM(H653:H667)</f>
        <v>0</v>
      </c>
      <c r="I668" s="97">
        <f>SUM(I653:I667)</f>
        <v>0</v>
      </c>
    </row>
    <row r="669" spans="1:9" s="1" customFormat="1" ht="13.5" thickTop="1" x14ac:dyDescent="0.2">
      <c r="A669" s="188"/>
      <c r="B669" s="189"/>
      <c r="C669" s="190"/>
      <c r="D669" s="191"/>
      <c r="E669" s="191"/>
      <c r="F669" s="191"/>
      <c r="G669" s="190"/>
      <c r="H669" s="191"/>
      <c r="I669" s="192"/>
    </row>
    <row r="670" spans="1:9" s="1" customFormat="1" ht="12.75" x14ac:dyDescent="0.2">
      <c r="H670" s="151"/>
      <c r="I670" s="435"/>
    </row>
    <row r="671" spans="1:9" ht="7.5" customHeight="1" x14ac:dyDescent="0.25">
      <c r="A671" s="353"/>
    </row>
    <row r="672" spans="1:9" x14ac:dyDescent="0.25">
      <c r="A672" s="10" t="s">
        <v>1294</v>
      </c>
    </row>
    <row r="673" spans="1:9" x14ac:dyDescent="0.25">
      <c r="A673" s="353"/>
    </row>
    <row r="674" spans="1:9" s="178" customFormat="1" ht="21" x14ac:dyDescent="0.35">
      <c r="A674" s="312" t="s">
        <v>966</v>
      </c>
      <c r="G674" s="337"/>
    </row>
    <row r="675" spans="1:9" x14ac:dyDescent="0.25">
      <c r="A675" s="253" t="s">
        <v>909</v>
      </c>
      <c r="B675" s="424"/>
      <c r="C675" s="424"/>
      <c r="D675" s="424"/>
      <c r="G675" s="12"/>
      <c r="H675" s="12"/>
    </row>
    <row r="676" spans="1:9" s="1" customFormat="1" ht="12.75" x14ac:dyDescent="0.2">
      <c r="A676" s="422"/>
      <c r="G676" s="69"/>
      <c r="H676" s="69"/>
    </row>
    <row r="677" spans="1:9" ht="15.75" x14ac:dyDescent="0.25">
      <c r="A677" s="34" t="s">
        <v>314</v>
      </c>
      <c r="H677" s="425" t="s">
        <v>203</v>
      </c>
    </row>
    <row r="678" spans="1:9" s="7" customFormat="1" ht="15.75" x14ac:dyDescent="0.25">
      <c r="B678" s="133" t="s">
        <v>312</v>
      </c>
      <c r="C678" s="134"/>
      <c r="D678" s="134"/>
      <c r="E678" s="134"/>
      <c r="F678" s="133" t="s">
        <v>313</v>
      </c>
      <c r="G678" s="426">
        <f>+B545</f>
        <v>0</v>
      </c>
      <c r="H678" s="144">
        <f>+I545</f>
        <v>0</v>
      </c>
    </row>
    <row r="679" spans="1:9" s="7" customFormat="1" ht="15.75" x14ac:dyDescent="0.25">
      <c r="B679" s="133" t="s">
        <v>270</v>
      </c>
      <c r="C679" s="134"/>
      <c r="D679" s="134"/>
      <c r="E679" s="134"/>
      <c r="F679" s="133" t="s">
        <v>313</v>
      </c>
      <c r="G679" s="426">
        <f>+B578</f>
        <v>0</v>
      </c>
      <c r="H679" s="144">
        <f>+F578</f>
        <v>0</v>
      </c>
    </row>
    <row r="680" spans="1:9" s="7" customFormat="1" ht="15.75" x14ac:dyDescent="0.25">
      <c r="B680" s="133" t="s">
        <v>271</v>
      </c>
      <c r="C680" s="134"/>
      <c r="D680" s="134"/>
      <c r="E680" s="134"/>
      <c r="F680" s="133" t="s">
        <v>313</v>
      </c>
      <c r="G680" s="697">
        <f>+B611</f>
        <v>0</v>
      </c>
      <c r="H680" s="144">
        <f>+I611</f>
        <v>0</v>
      </c>
    </row>
    <row r="681" spans="1:9" s="7" customFormat="1" ht="15.75" x14ac:dyDescent="0.25">
      <c r="B681" s="133" t="s">
        <v>272</v>
      </c>
      <c r="C681" s="134"/>
      <c r="D681" s="134"/>
      <c r="E681" s="134"/>
      <c r="F681" s="133" t="s">
        <v>313</v>
      </c>
      <c r="G681" s="427">
        <f>+B641</f>
        <v>0</v>
      </c>
      <c r="H681" s="698">
        <f>+I641</f>
        <v>0</v>
      </c>
    </row>
    <row r="682" spans="1:9" s="7" customFormat="1" ht="15.75" x14ac:dyDescent="0.25">
      <c r="B682" s="34" t="s">
        <v>1126</v>
      </c>
      <c r="C682" s="134"/>
      <c r="D682" s="134"/>
      <c r="E682" s="134"/>
      <c r="F682" s="133" t="s">
        <v>313</v>
      </c>
      <c r="G682" s="696">
        <f>B668</f>
        <v>0</v>
      </c>
      <c r="H682" s="145">
        <f>I668</f>
        <v>0</v>
      </c>
    </row>
    <row r="683" spans="1:9" s="7" customFormat="1" ht="15.75" x14ac:dyDescent="0.25">
      <c r="C683" s="137"/>
      <c r="D683" s="137"/>
      <c r="E683" s="137"/>
      <c r="F683" s="138" t="s">
        <v>273</v>
      </c>
      <c r="G683" s="427">
        <f>SUM(G678:G682)</f>
        <v>0</v>
      </c>
      <c r="H683" s="428">
        <f>SUM(H678:H682)</f>
        <v>0</v>
      </c>
    </row>
    <row r="684" spans="1:9" s="7" customFormat="1" ht="15.75" x14ac:dyDescent="0.25">
      <c r="B684" s="139" t="s">
        <v>316</v>
      </c>
      <c r="C684" s="140" t="s">
        <v>315</v>
      </c>
      <c r="D684" s="137"/>
      <c r="E684" s="143"/>
      <c r="F684" s="429">
        <f>IF(E684&lt;7%,7%,E684)</f>
        <v>7.0000000000000007E-2</v>
      </c>
      <c r="G684" s="137"/>
      <c r="H684" s="428">
        <f>-(+H683*F684)</f>
        <v>0</v>
      </c>
    </row>
    <row r="685" spans="1:9" s="7" customFormat="1" ht="15.75" x14ac:dyDescent="0.25">
      <c r="C685" s="47" t="s">
        <v>617</v>
      </c>
      <c r="H685" s="141" t="s">
        <v>317</v>
      </c>
      <c r="I685" s="428">
        <f>+H683+H684</f>
        <v>0</v>
      </c>
    </row>
    <row r="686" spans="1:9" s="1" customFormat="1" ht="12.75" x14ac:dyDescent="0.2">
      <c r="B686" s="187"/>
      <c r="H686" s="430"/>
    </row>
    <row r="687" spans="1:9" s="7" customFormat="1" ht="15.75" x14ac:dyDescent="0.25">
      <c r="A687" s="34" t="s">
        <v>318</v>
      </c>
      <c r="B687" s="146"/>
      <c r="H687" s="66" t="s">
        <v>203</v>
      </c>
    </row>
    <row r="688" spans="1:9" s="7" customFormat="1" ht="15.75" x14ac:dyDescent="0.25">
      <c r="A688" s="34"/>
      <c r="B688" s="133" t="s">
        <v>319</v>
      </c>
      <c r="C688" s="134"/>
      <c r="D688" s="134"/>
      <c r="E688" s="134"/>
      <c r="F688" s="134"/>
      <c r="G688" s="134"/>
      <c r="H688" s="147">
        <v>0</v>
      </c>
    </row>
    <row r="689" spans="1:9" s="7" customFormat="1" ht="15.75" x14ac:dyDescent="0.25">
      <c r="A689" s="34"/>
      <c r="B689" s="140" t="s">
        <v>320</v>
      </c>
      <c r="C689" s="137"/>
      <c r="D689" s="137"/>
      <c r="E689" s="137"/>
      <c r="F689" s="137"/>
      <c r="G689" s="137"/>
      <c r="H689" s="148">
        <v>0</v>
      </c>
    </row>
    <row r="690" spans="1:9" s="7" customFormat="1" ht="15.75" x14ac:dyDescent="0.25">
      <c r="A690" s="34"/>
      <c r="B690" s="140" t="s">
        <v>321</v>
      </c>
      <c r="C690" s="137"/>
      <c r="D690" s="137"/>
      <c r="E690" s="137"/>
      <c r="F690" s="137"/>
      <c r="G690" s="137"/>
      <c r="H690" s="148">
        <v>0</v>
      </c>
    </row>
    <row r="691" spans="1:9" s="7" customFormat="1" ht="15.75" x14ac:dyDescent="0.25">
      <c r="A691" s="34"/>
      <c r="B691" s="140" t="s">
        <v>326</v>
      </c>
      <c r="C691" s="137"/>
      <c r="D691" s="137"/>
      <c r="E691" s="137"/>
      <c r="F691" s="137"/>
      <c r="G691" s="137"/>
      <c r="H691" s="148">
        <v>0</v>
      </c>
    </row>
    <row r="692" spans="1:9" s="7" customFormat="1" ht="15.75" x14ac:dyDescent="0.25">
      <c r="A692" s="34"/>
      <c r="B692" s="140" t="s">
        <v>327</v>
      </c>
      <c r="C692" s="137"/>
      <c r="D692" s="137"/>
      <c r="E692" s="137"/>
      <c r="F692" s="137"/>
      <c r="G692" s="137"/>
      <c r="H692" s="148">
        <v>0</v>
      </c>
    </row>
    <row r="693" spans="1:9" s="7" customFormat="1" ht="15.75" x14ac:dyDescent="0.25">
      <c r="A693" s="34"/>
      <c r="B693" s="140" t="s">
        <v>322</v>
      </c>
      <c r="C693" s="137"/>
      <c r="D693" s="137"/>
      <c r="E693" s="137"/>
      <c r="F693" s="137"/>
      <c r="G693" s="137"/>
      <c r="H693" s="148">
        <v>0</v>
      </c>
    </row>
    <row r="694" spans="1:9" s="7" customFormat="1" ht="15.75" x14ac:dyDescent="0.25">
      <c r="A694" s="34"/>
      <c r="B694" s="140" t="s">
        <v>323</v>
      </c>
      <c r="C694" s="137"/>
      <c r="D694" s="137"/>
      <c r="E694" s="137"/>
      <c r="F694" s="137"/>
      <c r="G694" s="137"/>
      <c r="H694" s="148">
        <v>0</v>
      </c>
    </row>
    <row r="695" spans="1:9" s="7" customFormat="1" ht="15.75" x14ac:dyDescent="0.25">
      <c r="A695" s="34"/>
      <c r="B695" s="140" t="s">
        <v>324</v>
      </c>
      <c r="C695" s="137"/>
      <c r="D695" s="137"/>
      <c r="E695" s="137"/>
      <c r="F695" s="137"/>
      <c r="G695" s="137"/>
      <c r="H695" s="148">
        <v>0</v>
      </c>
    </row>
    <row r="696" spans="1:9" s="7" customFormat="1" ht="15.75" x14ac:dyDescent="0.25">
      <c r="A696" s="34"/>
      <c r="B696" s="140" t="s">
        <v>325</v>
      </c>
      <c r="C696" s="137"/>
      <c r="D696" s="137"/>
      <c r="E696" s="137"/>
      <c r="F696" s="137"/>
      <c r="G696" s="137"/>
      <c r="H696" s="148">
        <v>0</v>
      </c>
    </row>
    <row r="697" spans="1:9" s="7" customFormat="1" ht="15.75" x14ac:dyDescent="0.25">
      <c r="B697" s="140" t="s">
        <v>318</v>
      </c>
      <c r="C697" s="137"/>
      <c r="D697" s="901"/>
      <c r="E697" s="901"/>
      <c r="F697" s="137"/>
      <c r="G697" s="137"/>
      <c r="H697" s="148">
        <v>0</v>
      </c>
    </row>
    <row r="698" spans="1:9" s="7" customFormat="1" ht="15.75" x14ac:dyDescent="0.25">
      <c r="B698" s="140" t="s">
        <v>318</v>
      </c>
      <c r="C698" s="137"/>
      <c r="D698" s="901"/>
      <c r="E698" s="901"/>
      <c r="F698" s="137"/>
      <c r="G698" s="137"/>
      <c r="H698" s="148">
        <v>0</v>
      </c>
    </row>
    <row r="699" spans="1:9" s="7" customFormat="1" ht="15.75" x14ac:dyDescent="0.25">
      <c r="H699" s="141" t="s">
        <v>274</v>
      </c>
      <c r="I699" s="431">
        <f>SUM(H688:H698)</f>
        <v>0</v>
      </c>
    </row>
    <row r="700" spans="1:9" s="1" customFormat="1" ht="12.75" x14ac:dyDescent="0.2">
      <c r="H700" s="430"/>
    </row>
    <row r="701" spans="1:9" s="7" customFormat="1" ht="16.5" thickBot="1" x14ac:dyDescent="0.3">
      <c r="H701" s="141" t="s">
        <v>275</v>
      </c>
      <c r="I701" s="432">
        <f>+I699+I685</f>
        <v>0</v>
      </c>
    </row>
    <row r="702" spans="1:9" s="7" customFormat="1" ht="16.5" thickBot="1" x14ac:dyDescent="0.3">
      <c r="B702" s="34"/>
      <c r="H702" s="141" t="s">
        <v>330</v>
      </c>
      <c r="I702" s="687" t="e">
        <f>+I701/(D248+E248)</f>
        <v>#DIV/0!</v>
      </c>
    </row>
    <row r="703" spans="1:9" s="1" customFormat="1" ht="12.75" x14ac:dyDescent="0.2"/>
    <row r="704" spans="1:9" s="1" customFormat="1" ht="12.75" x14ac:dyDescent="0.2"/>
    <row r="705" spans="1:13" ht="15.75" x14ac:dyDescent="0.25">
      <c r="A705" s="34" t="s">
        <v>328</v>
      </c>
      <c r="B705" s="52"/>
      <c r="C705" s="52"/>
      <c r="D705" s="52"/>
      <c r="E705" s="52"/>
      <c r="F705" s="52"/>
      <c r="G705" s="152"/>
      <c r="H705" s="13"/>
      <c r="I705" s="52"/>
    </row>
    <row r="706" spans="1:13" ht="15.75" x14ac:dyDescent="0.25">
      <c r="A706" s="34" t="s">
        <v>276</v>
      </c>
      <c r="B706" s="52"/>
      <c r="C706" s="52"/>
      <c r="D706" s="52"/>
      <c r="E706" s="52"/>
      <c r="F706" s="52"/>
      <c r="G706" s="152"/>
      <c r="H706" s="66" t="s">
        <v>203</v>
      </c>
      <c r="I706" s="52"/>
    </row>
    <row r="707" spans="1:13" ht="15.75" x14ac:dyDescent="0.25">
      <c r="A707" s="52"/>
      <c r="B707" s="133" t="s">
        <v>277</v>
      </c>
      <c r="C707" s="387"/>
      <c r="D707" s="387"/>
      <c r="E707" s="387"/>
      <c r="F707" s="387"/>
      <c r="G707" s="433"/>
      <c r="H707" s="147">
        <v>0</v>
      </c>
      <c r="I707" s="52"/>
      <c r="K707" s="10"/>
      <c r="L707" s="10"/>
      <c r="M707" s="10"/>
    </row>
    <row r="708" spans="1:13" ht="15.75" x14ac:dyDescent="0.25">
      <c r="A708" s="52"/>
      <c r="B708" s="133" t="s">
        <v>278</v>
      </c>
      <c r="C708" s="387"/>
      <c r="D708" s="133" t="s">
        <v>329</v>
      </c>
      <c r="E708" s="387"/>
      <c r="F708" s="434" t="e">
        <f>+H708/I701</f>
        <v>#DIV/0!</v>
      </c>
      <c r="G708" s="433"/>
      <c r="H708" s="147">
        <v>0</v>
      </c>
      <c r="I708" s="52"/>
      <c r="K708" s="10"/>
      <c r="L708" s="10"/>
      <c r="M708" s="10"/>
    </row>
    <row r="709" spans="1:13" ht="15.75" x14ac:dyDescent="0.25">
      <c r="A709" s="52"/>
      <c r="B709" s="133" t="s">
        <v>279</v>
      </c>
      <c r="C709" s="387"/>
      <c r="D709" s="387"/>
      <c r="E709" s="387"/>
      <c r="F709" s="387"/>
      <c r="G709" s="433"/>
      <c r="H709" s="147">
        <v>0</v>
      </c>
      <c r="I709" s="52"/>
      <c r="K709" s="10"/>
      <c r="L709" s="10"/>
      <c r="M709" s="10"/>
    </row>
    <row r="710" spans="1:13" ht="15.75" x14ac:dyDescent="0.25">
      <c r="A710" s="52"/>
      <c r="B710" s="133" t="s">
        <v>280</v>
      </c>
      <c r="C710" s="387"/>
      <c r="D710" s="387"/>
      <c r="E710" s="387"/>
      <c r="F710" s="387"/>
      <c r="G710" s="433"/>
      <c r="H710" s="147">
        <v>0</v>
      </c>
      <c r="I710" s="52"/>
      <c r="K710" s="10"/>
      <c r="L710" s="10"/>
      <c r="M710" s="10"/>
    </row>
    <row r="711" spans="1:13" ht="15.75" x14ac:dyDescent="0.25">
      <c r="A711" s="52"/>
      <c r="B711" s="133" t="s">
        <v>281</v>
      </c>
      <c r="C711" s="387"/>
      <c r="D711" s="387"/>
      <c r="E711" s="387"/>
      <c r="F711" s="387"/>
      <c r="G711" s="433"/>
      <c r="H711" s="147">
        <v>0</v>
      </c>
      <c r="I711" s="52"/>
      <c r="K711" s="10"/>
      <c r="L711" s="10"/>
      <c r="M711" s="10"/>
    </row>
    <row r="712" spans="1:13" ht="15.75" x14ac:dyDescent="0.25">
      <c r="A712" s="52"/>
      <c r="B712" s="133" t="s">
        <v>282</v>
      </c>
      <c r="C712" s="387"/>
      <c r="D712" s="387"/>
      <c r="E712" s="387"/>
      <c r="F712" s="387"/>
      <c r="G712" s="433"/>
      <c r="H712" s="147">
        <v>0</v>
      </c>
      <c r="I712" s="52"/>
      <c r="K712" s="10"/>
      <c r="L712" s="10"/>
      <c r="M712" s="10"/>
    </row>
    <row r="713" spans="1:13" ht="15.75" x14ac:dyDescent="0.25">
      <c r="A713" s="52"/>
      <c r="B713" s="133" t="s">
        <v>283</v>
      </c>
      <c r="C713" s="387"/>
      <c r="D713" s="387"/>
      <c r="E713" s="387"/>
      <c r="F713" s="387"/>
      <c r="G713" s="433"/>
      <c r="H713" s="147">
        <v>0</v>
      </c>
      <c r="I713" s="52"/>
      <c r="K713" s="10"/>
      <c r="L713" s="10"/>
      <c r="M713" s="10"/>
    </row>
    <row r="714" spans="1:13" ht="15.75" x14ac:dyDescent="0.25">
      <c r="A714" s="52"/>
      <c r="B714" s="133" t="s">
        <v>284</v>
      </c>
      <c r="C714" s="387"/>
      <c r="D714" s="387"/>
      <c r="E714" s="387"/>
      <c r="F714" s="387"/>
      <c r="G714" s="433"/>
      <c r="H714" s="147">
        <v>0</v>
      </c>
      <c r="I714" s="52"/>
      <c r="K714" s="10"/>
      <c r="L714" s="10"/>
      <c r="M714" s="10"/>
    </row>
    <row r="715" spans="1:13" ht="15.75" x14ac:dyDescent="0.25">
      <c r="A715" s="52"/>
      <c r="B715" s="133" t="s">
        <v>168</v>
      </c>
      <c r="C715" s="955"/>
      <c r="D715" s="955"/>
      <c r="E715" s="387"/>
      <c r="F715" s="387"/>
      <c r="G715" s="433"/>
      <c r="H715" s="147">
        <v>0</v>
      </c>
      <c r="I715" s="52"/>
      <c r="K715" s="10"/>
      <c r="L715" s="10"/>
      <c r="M715" s="10"/>
    </row>
    <row r="716" spans="1:13" ht="15.75" x14ac:dyDescent="0.25">
      <c r="A716" s="52"/>
      <c r="B716" s="133" t="s">
        <v>168</v>
      </c>
      <c r="C716" s="955"/>
      <c r="D716" s="955"/>
      <c r="E716" s="387"/>
      <c r="F716" s="387"/>
      <c r="G716" s="433"/>
      <c r="H716" s="147">
        <v>0</v>
      </c>
      <c r="I716" s="52"/>
      <c r="K716" s="10"/>
      <c r="L716" s="10"/>
      <c r="M716" s="10"/>
    </row>
    <row r="717" spans="1:13" ht="15.75" x14ac:dyDescent="0.25">
      <c r="A717" s="52"/>
      <c r="B717" s="133" t="s">
        <v>168</v>
      </c>
      <c r="C717" s="911"/>
      <c r="D717" s="911"/>
      <c r="E717" s="387"/>
      <c r="F717" s="387"/>
      <c r="G717" s="433"/>
      <c r="H717" s="147">
        <v>0</v>
      </c>
      <c r="I717" s="52"/>
      <c r="K717" s="10"/>
      <c r="L717" s="10"/>
      <c r="M717" s="10"/>
    </row>
    <row r="718" spans="1:13" ht="15.75" x14ac:dyDescent="0.25">
      <c r="A718" s="52"/>
      <c r="B718" s="34"/>
      <c r="C718" s="52"/>
      <c r="D718" s="34"/>
      <c r="E718" s="52"/>
      <c r="F718" s="52"/>
      <c r="G718" s="52"/>
      <c r="H718" s="141" t="s">
        <v>828</v>
      </c>
      <c r="I718" s="428">
        <f>SUM(H707:H717)</f>
        <v>0</v>
      </c>
      <c r="K718" s="10"/>
      <c r="L718" s="10"/>
      <c r="M718" s="10"/>
    </row>
    <row r="719" spans="1:13" s="1" customFormat="1" ht="12.75" x14ac:dyDescent="0.2">
      <c r="G719" s="435"/>
    </row>
    <row r="720" spans="1:13" ht="15.75" x14ac:dyDescent="0.25">
      <c r="A720" s="34" t="s">
        <v>834</v>
      </c>
      <c r="B720" s="52"/>
      <c r="C720" s="52"/>
      <c r="D720" s="52"/>
      <c r="E720" s="52"/>
      <c r="F720" s="52"/>
      <c r="G720" s="152"/>
      <c r="H720" s="66" t="s">
        <v>203</v>
      </c>
      <c r="I720" s="52"/>
      <c r="J720" s="7"/>
      <c r="K720" s="52"/>
      <c r="L720" s="10"/>
      <c r="M720" s="10"/>
    </row>
    <row r="721" spans="1:13" ht="15.75" x14ac:dyDescent="0.25">
      <c r="A721" s="52"/>
      <c r="B721" s="133" t="s">
        <v>285</v>
      </c>
      <c r="C721" s="387"/>
      <c r="D721" s="387"/>
      <c r="E721" s="134"/>
      <c r="F721" s="134"/>
      <c r="G721" s="134"/>
      <c r="H721" s="147">
        <v>0</v>
      </c>
      <c r="I721" s="7"/>
      <c r="J721" s="7"/>
      <c r="K721" s="7"/>
      <c r="L721" s="10"/>
      <c r="M721" s="10"/>
    </row>
    <row r="722" spans="1:13" ht="15.75" x14ac:dyDescent="0.25">
      <c r="A722" s="52"/>
      <c r="B722" s="140" t="s">
        <v>286</v>
      </c>
      <c r="C722" s="139"/>
      <c r="D722" s="139"/>
      <c r="E722" s="137"/>
      <c r="F722" s="137"/>
      <c r="G722" s="137"/>
      <c r="H722" s="148">
        <v>0</v>
      </c>
      <c r="I722" s="7"/>
      <c r="J722" s="7"/>
      <c r="K722" s="7"/>
      <c r="L722" s="10"/>
      <c r="M722" s="10"/>
    </row>
    <row r="723" spans="1:13" ht="15.75" x14ac:dyDescent="0.25">
      <c r="A723" s="52"/>
      <c r="B723" s="140" t="s">
        <v>287</v>
      </c>
      <c r="C723" s="139"/>
      <c r="D723" s="139"/>
      <c r="E723" s="137"/>
      <c r="F723" s="137"/>
      <c r="G723" s="137"/>
      <c r="H723" s="148">
        <v>0</v>
      </c>
      <c r="I723" s="7"/>
      <c r="J723" s="7"/>
      <c r="K723" s="7"/>
      <c r="L723" s="10"/>
      <c r="M723" s="10"/>
    </row>
    <row r="724" spans="1:13" ht="15.75" x14ac:dyDescent="0.25">
      <c r="A724" s="52"/>
      <c r="B724" s="140" t="s">
        <v>288</v>
      </c>
      <c r="C724" s="139"/>
      <c r="D724" s="139"/>
      <c r="E724" s="137"/>
      <c r="F724" s="137"/>
      <c r="G724" s="137"/>
      <c r="H724" s="148">
        <v>0</v>
      </c>
      <c r="I724" s="7"/>
      <c r="J724" s="7"/>
      <c r="K724" s="7"/>
      <c r="L724" s="10"/>
      <c r="M724" s="10"/>
    </row>
    <row r="725" spans="1:13" ht="15.75" x14ac:dyDescent="0.25">
      <c r="A725" s="52"/>
      <c r="B725" s="140" t="s">
        <v>289</v>
      </c>
      <c r="C725" s="139"/>
      <c r="D725" s="139"/>
      <c r="E725" s="137"/>
      <c r="F725" s="137"/>
      <c r="G725" s="137"/>
      <c r="H725" s="148">
        <v>0</v>
      </c>
      <c r="I725" s="7"/>
      <c r="J725" s="7"/>
      <c r="K725" s="7"/>
      <c r="L725" s="10"/>
      <c r="M725" s="10"/>
    </row>
    <row r="726" spans="1:13" ht="15.75" x14ac:dyDescent="0.25">
      <c r="A726" s="52"/>
      <c r="B726" s="140" t="s">
        <v>290</v>
      </c>
      <c r="C726" s="139"/>
      <c r="D726" s="139"/>
      <c r="E726" s="137"/>
      <c r="F726" s="137"/>
      <c r="G726" s="137"/>
      <c r="H726" s="148">
        <v>0</v>
      </c>
      <c r="I726" s="7"/>
      <c r="J726" s="7"/>
      <c r="K726" s="7"/>
      <c r="L726" s="10"/>
      <c r="M726" s="10"/>
    </row>
    <row r="727" spans="1:13" ht="15.75" x14ac:dyDescent="0.25">
      <c r="A727" s="52"/>
      <c r="B727" s="140" t="s">
        <v>168</v>
      </c>
      <c r="C727" s="911"/>
      <c r="D727" s="911"/>
      <c r="E727" s="137"/>
      <c r="F727" s="137"/>
      <c r="G727" s="137"/>
      <c r="H727" s="148">
        <v>0</v>
      </c>
      <c r="I727" s="7"/>
      <c r="J727" s="7"/>
      <c r="K727" s="7"/>
      <c r="L727" s="10"/>
      <c r="M727" s="10"/>
    </row>
    <row r="728" spans="1:13" ht="15.75" x14ac:dyDescent="0.25">
      <c r="A728" s="52"/>
      <c r="B728" s="140" t="s">
        <v>168</v>
      </c>
      <c r="C728" s="911"/>
      <c r="D728" s="911"/>
      <c r="E728" s="137"/>
      <c r="F728" s="137"/>
      <c r="G728" s="137"/>
      <c r="H728" s="148">
        <v>0</v>
      </c>
      <c r="I728" s="7"/>
      <c r="J728" s="7"/>
      <c r="K728" s="7"/>
      <c r="L728" s="10"/>
      <c r="M728" s="10"/>
    </row>
    <row r="729" spans="1:13" ht="15.75" x14ac:dyDescent="0.25">
      <c r="A729" s="52"/>
      <c r="B729" s="140" t="s">
        <v>168</v>
      </c>
      <c r="C729" s="911"/>
      <c r="D729" s="911"/>
      <c r="E729" s="137"/>
      <c r="F729" s="137"/>
      <c r="G729" s="137"/>
      <c r="H729" s="148">
        <v>0</v>
      </c>
      <c r="I729" s="7"/>
      <c r="J729" s="7"/>
      <c r="K729" s="7"/>
      <c r="L729" s="10"/>
      <c r="M729" s="10"/>
    </row>
    <row r="730" spans="1:13" s="7" customFormat="1" ht="15.75" x14ac:dyDescent="0.25">
      <c r="A730" s="52"/>
      <c r="C730" s="52"/>
      <c r="F730" s="52"/>
      <c r="H730" s="141" t="s">
        <v>829</v>
      </c>
      <c r="I730" s="428">
        <f>SUM(H721:H729)</f>
        <v>0</v>
      </c>
      <c r="K730" s="52"/>
      <c r="L730" s="52"/>
      <c r="M730" s="52"/>
    </row>
    <row r="731" spans="1:13" x14ac:dyDescent="0.25">
      <c r="A731" s="353"/>
    </row>
    <row r="732" spans="1:13" x14ac:dyDescent="0.25">
      <c r="A732" s="253" t="s">
        <v>1028</v>
      </c>
      <c r="H732" s="436"/>
      <c r="J732" s="1"/>
    </row>
    <row r="733" spans="1:13" s="52" customFormat="1" ht="15.75" x14ac:dyDescent="0.25">
      <c r="A733" s="34" t="s">
        <v>833</v>
      </c>
      <c r="H733" s="66" t="s">
        <v>203</v>
      </c>
    </row>
    <row r="734" spans="1:13" s="52" customFormat="1" ht="15.75" x14ac:dyDescent="0.25">
      <c r="B734" s="133" t="s">
        <v>291</v>
      </c>
      <c r="C734" s="387"/>
      <c r="D734" s="387"/>
      <c r="E734" s="387"/>
      <c r="F734" s="387"/>
      <c r="G734" s="387"/>
      <c r="H734" s="147">
        <v>0</v>
      </c>
    </row>
    <row r="735" spans="1:13" s="52" customFormat="1" ht="15.75" x14ac:dyDescent="0.25">
      <c r="B735" s="140" t="s">
        <v>292</v>
      </c>
      <c r="C735" s="137"/>
      <c r="D735" s="137"/>
      <c r="E735" s="137"/>
      <c r="F735" s="137"/>
      <c r="G735" s="137"/>
      <c r="H735" s="148">
        <v>0</v>
      </c>
      <c r="I735" s="7"/>
      <c r="J735" s="7"/>
    </row>
    <row r="736" spans="1:13" s="52" customFormat="1" ht="15.75" x14ac:dyDescent="0.25">
      <c r="B736" s="140" t="s">
        <v>293</v>
      </c>
      <c r="C736" s="137"/>
      <c r="D736" s="137"/>
      <c r="E736" s="137"/>
      <c r="F736" s="137"/>
      <c r="G736" s="137"/>
      <c r="H736" s="148">
        <v>0</v>
      </c>
      <c r="I736" s="7"/>
      <c r="J736" s="7"/>
    </row>
    <row r="737" spans="1:13" s="52" customFormat="1" ht="15.75" x14ac:dyDescent="0.25">
      <c r="B737" s="140" t="s">
        <v>294</v>
      </c>
      <c r="C737" s="137"/>
      <c r="D737" s="137"/>
      <c r="E737" s="137"/>
      <c r="F737" s="137"/>
      <c r="G737" s="137"/>
      <c r="H737" s="148">
        <v>0</v>
      </c>
      <c r="I737" s="7"/>
      <c r="J737" s="7"/>
    </row>
    <row r="738" spans="1:13" s="52" customFormat="1" ht="15.75" x14ac:dyDescent="0.25">
      <c r="B738" s="140" t="s">
        <v>295</v>
      </c>
      <c r="C738" s="137"/>
      <c r="D738" s="137"/>
      <c r="E738" s="137"/>
      <c r="F738" s="137"/>
      <c r="G738" s="137"/>
      <c r="H738" s="148">
        <v>0</v>
      </c>
      <c r="I738" s="7"/>
      <c r="J738" s="7"/>
    </row>
    <row r="739" spans="1:13" s="52" customFormat="1" ht="15.75" x14ac:dyDescent="0.25">
      <c r="B739" s="140" t="s">
        <v>296</v>
      </c>
      <c r="C739" s="137"/>
      <c r="D739" s="137"/>
      <c r="E739" s="137"/>
      <c r="F739" s="137"/>
      <c r="G739" s="137"/>
      <c r="H739" s="148">
        <v>0</v>
      </c>
      <c r="I739" s="7"/>
      <c r="J739" s="7"/>
    </row>
    <row r="740" spans="1:13" s="52" customFormat="1" ht="15.75" x14ac:dyDescent="0.25">
      <c r="B740" s="140" t="s">
        <v>297</v>
      </c>
      <c r="C740" s="137"/>
      <c r="D740" s="137"/>
      <c r="E740" s="137"/>
      <c r="F740" s="137"/>
      <c r="G740" s="137"/>
      <c r="H740" s="148">
        <v>0</v>
      </c>
      <c r="I740" s="7"/>
      <c r="J740" s="7"/>
    </row>
    <row r="741" spans="1:13" s="52" customFormat="1" ht="15.75" x14ac:dyDescent="0.25">
      <c r="B741" s="140" t="s">
        <v>168</v>
      </c>
      <c r="C741" s="911"/>
      <c r="D741" s="911"/>
      <c r="E741" s="137"/>
      <c r="F741" s="137"/>
      <c r="G741" s="137"/>
      <c r="H741" s="148">
        <v>0</v>
      </c>
      <c r="I741" s="7"/>
      <c r="J741" s="7"/>
    </row>
    <row r="742" spans="1:13" s="52" customFormat="1" ht="15.75" x14ac:dyDescent="0.25">
      <c r="B742" s="140" t="s">
        <v>168</v>
      </c>
      <c r="C742" s="911"/>
      <c r="D742" s="911"/>
      <c r="E742" s="137"/>
      <c r="F742" s="137"/>
      <c r="G742" s="137"/>
      <c r="H742" s="148">
        <v>0</v>
      </c>
      <c r="I742" s="7"/>
      <c r="J742" s="7"/>
    </row>
    <row r="743" spans="1:13" s="52" customFormat="1" ht="15.75" x14ac:dyDescent="0.25">
      <c r="B743" s="140" t="s">
        <v>168</v>
      </c>
      <c r="C743" s="911"/>
      <c r="D743" s="911"/>
      <c r="E743" s="137"/>
      <c r="F743" s="137"/>
      <c r="G743" s="137"/>
      <c r="H743" s="148">
        <v>0</v>
      </c>
      <c r="I743" s="7"/>
      <c r="J743" s="7"/>
    </row>
    <row r="744" spans="1:13" s="52" customFormat="1" ht="15.75" x14ac:dyDescent="0.25">
      <c r="H744" s="141" t="s">
        <v>531</v>
      </c>
      <c r="I744" s="428">
        <f>SUM(H734:H743)</f>
        <v>0</v>
      </c>
    </row>
    <row r="745" spans="1:13" s="1" customFormat="1" ht="12.75" x14ac:dyDescent="0.2"/>
    <row r="746" spans="1:13" ht="15.75" x14ac:dyDescent="0.25">
      <c r="A746" s="34" t="s">
        <v>832</v>
      </c>
      <c r="B746" s="52"/>
      <c r="C746" s="52"/>
      <c r="D746" s="52"/>
      <c r="E746" s="52"/>
      <c r="F746" s="52"/>
      <c r="G746" s="52"/>
      <c r="H746" s="66" t="s">
        <v>203</v>
      </c>
      <c r="I746" s="10"/>
      <c r="K746" s="10"/>
      <c r="L746" s="10"/>
      <c r="M746" s="10"/>
    </row>
    <row r="747" spans="1:13" ht="15.75" x14ac:dyDescent="0.25">
      <c r="A747" s="52"/>
      <c r="B747" s="133" t="s">
        <v>298</v>
      </c>
      <c r="C747" s="134"/>
      <c r="D747" s="134"/>
      <c r="E747" s="134"/>
      <c r="F747" s="134"/>
      <c r="G747" s="134"/>
      <c r="H747" s="147">
        <v>0</v>
      </c>
      <c r="I747" s="10"/>
      <c r="K747" s="10"/>
      <c r="L747" s="10"/>
      <c r="M747" s="10"/>
    </row>
    <row r="748" spans="1:13" ht="15.75" x14ac:dyDescent="0.25">
      <c r="A748" s="52"/>
      <c r="B748" s="140" t="s">
        <v>299</v>
      </c>
      <c r="C748" s="137"/>
      <c r="D748" s="137"/>
      <c r="E748" s="137"/>
      <c r="F748" s="137"/>
      <c r="G748" s="137"/>
      <c r="H748" s="148">
        <v>0</v>
      </c>
      <c r="I748" s="10"/>
      <c r="K748" s="10"/>
      <c r="L748" s="10"/>
      <c r="M748" s="10"/>
    </row>
    <row r="749" spans="1:13" ht="15.75" x14ac:dyDescent="0.25">
      <c r="A749" s="52"/>
      <c r="B749" s="140" t="s">
        <v>300</v>
      </c>
      <c r="C749" s="137"/>
      <c r="D749" s="137"/>
      <c r="E749" s="137"/>
      <c r="F749" s="137"/>
      <c r="G749" s="137"/>
      <c r="H749" s="148">
        <v>0</v>
      </c>
      <c r="I749" s="10"/>
      <c r="K749" s="10"/>
      <c r="L749" s="10"/>
      <c r="M749" s="10"/>
    </row>
    <row r="750" spans="1:13" ht="15.75" x14ac:dyDescent="0.25">
      <c r="A750" s="52"/>
      <c r="B750" s="140" t="s">
        <v>301</v>
      </c>
      <c r="C750" s="137"/>
      <c r="D750" s="137"/>
      <c r="E750" s="137"/>
      <c r="F750" s="137"/>
      <c r="G750" s="137"/>
      <c r="H750" s="148">
        <v>0</v>
      </c>
      <c r="I750" s="10"/>
      <c r="K750" s="10"/>
      <c r="L750" s="10"/>
      <c r="M750" s="10"/>
    </row>
    <row r="751" spans="1:13" ht="15.75" x14ac:dyDescent="0.25">
      <c r="A751" s="52"/>
      <c r="B751" s="140" t="s">
        <v>302</v>
      </c>
      <c r="C751" s="137"/>
      <c r="D751" s="137"/>
      <c r="E751" s="137"/>
      <c r="F751" s="137"/>
      <c r="G751" s="137"/>
      <c r="H751" s="148">
        <v>0</v>
      </c>
      <c r="I751" s="10"/>
      <c r="K751" s="10"/>
      <c r="L751" s="10"/>
      <c r="M751" s="10"/>
    </row>
    <row r="752" spans="1:13" ht="15.75" x14ac:dyDescent="0.25">
      <c r="A752" s="52"/>
      <c r="B752" s="140" t="s">
        <v>303</v>
      </c>
      <c r="C752" s="137"/>
      <c r="D752" s="137"/>
      <c r="E752" s="137"/>
      <c r="F752" s="137"/>
      <c r="G752" s="137"/>
      <c r="H752" s="148">
        <v>0</v>
      </c>
      <c r="I752" s="10"/>
      <c r="K752" s="10"/>
      <c r="L752" s="10"/>
      <c r="M752" s="10"/>
    </row>
    <row r="753" spans="1:13" ht="15.75" x14ac:dyDescent="0.25">
      <c r="A753" s="52"/>
      <c r="B753" s="140" t="s">
        <v>168</v>
      </c>
      <c r="C753" s="911"/>
      <c r="D753" s="911"/>
      <c r="E753" s="137"/>
      <c r="F753" s="137"/>
      <c r="G753" s="137"/>
      <c r="H753" s="148">
        <v>0</v>
      </c>
      <c r="I753" s="10"/>
      <c r="K753" s="10"/>
      <c r="L753" s="10"/>
      <c r="M753" s="10"/>
    </row>
    <row r="754" spans="1:13" ht="15.75" x14ac:dyDescent="0.25">
      <c r="A754" s="52"/>
      <c r="B754" s="140" t="s">
        <v>168</v>
      </c>
      <c r="C754" s="911"/>
      <c r="D754" s="911"/>
      <c r="E754" s="137"/>
      <c r="F754" s="137"/>
      <c r="G754" s="137"/>
      <c r="H754" s="148">
        <v>0</v>
      </c>
      <c r="I754" s="10"/>
      <c r="K754" s="10"/>
      <c r="L754" s="10"/>
      <c r="M754" s="10"/>
    </row>
    <row r="755" spans="1:13" ht="15.75" x14ac:dyDescent="0.25">
      <c r="A755" s="52"/>
      <c r="B755" s="140" t="s">
        <v>168</v>
      </c>
      <c r="C755" s="911"/>
      <c r="D755" s="911"/>
      <c r="E755" s="137"/>
      <c r="F755" s="137"/>
      <c r="G755" s="137"/>
      <c r="H755" s="148">
        <v>0</v>
      </c>
      <c r="I755" s="10"/>
      <c r="K755" s="10"/>
      <c r="L755" s="10"/>
      <c r="M755" s="10"/>
    </row>
    <row r="756" spans="1:13" ht="15.75" x14ac:dyDescent="0.25">
      <c r="A756" s="52"/>
      <c r="B756" s="52"/>
      <c r="C756" s="52"/>
      <c r="D756" s="52"/>
      <c r="E756" s="52"/>
      <c r="F756" s="52"/>
      <c r="G756" s="52"/>
      <c r="H756" s="141" t="s">
        <v>830</v>
      </c>
      <c r="I756" s="428">
        <f>SUM(H747:H755)</f>
        <v>0</v>
      </c>
      <c r="K756" s="10"/>
      <c r="L756" s="10"/>
      <c r="M756" s="10"/>
    </row>
    <row r="758" spans="1:13" x14ac:dyDescent="0.25">
      <c r="A758" s="10" t="s">
        <v>1294</v>
      </c>
    </row>
    <row r="760" spans="1:13" s="1" customFormat="1" ht="12.75" x14ac:dyDescent="0.2"/>
    <row r="761" spans="1:13" s="7" customFormat="1" ht="15.75" x14ac:dyDescent="0.25">
      <c r="A761" s="34" t="s">
        <v>831</v>
      </c>
      <c r="B761" s="52"/>
      <c r="C761" s="52"/>
      <c r="D761" s="52"/>
      <c r="E761" s="52"/>
      <c r="F761" s="52"/>
      <c r="G761" s="52"/>
      <c r="H761" s="66" t="s">
        <v>203</v>
      </c>
      <c r="I761" s="52"/>
      <c r="K761" s="52"/>
      <c r="L761" s="52"/>
      <c r="M761" s="52"/>
    </row>
    <row r="762" spans="1:13" s="7" customFormat="1" ht="15.75" x14ac:dyDescent="0.25">
      <c r="A762" s="52"/>
      <c r="B762" s="133" t="s">
        <v>563</v>
      </c>
      <c r="C762" s="134"/>
      <c r="D762" s="134"/>
      <c r="E762" s="134"/>
      <c r="F762" s="134"/>
      <c r="G762" s="134"/>
      <c r="H762" s="148">
        <v>0</v>
      </c>
      <c r="L762" s="52"/>
      <c r="M762" s="52"/>
    </row>
    <row r="763" spans="1:13" s="7" customFormat="1" ht="15.75" x14ac:dyDescent="0.25">
      <c r="A763" s="52"/>
      <c r="B763" s="140" t="s">
        <v>305</v>
      </c>
      <c r="C763" s="137"/>
      <c r="D763" s="137"/>
      <c r="E763" s="137"/>
      <c r="F763" s="137"/>
      <c r="G763" s="137"/>
      <c r="H763" s="148">
        <v>0</v>
      </c>
      <c r="L763" s="52"/>
      <c r="M763" s="52"/>
    </row>
    <row r="764" spans="1:13" s="7" customFormat="1" ht="15.75" x14ac:dyDescent="0.25">
      <c r="A764" s="52"/>
      <c r="B764" s="140" t="s">
        <v>306</v>
      </c>
      <c r="C764" s="137"/>
      <c r="D764" s="137"/>
      <c r="E764" s="137"/>
      <c r="F764" s="137"/>
      <c r="G764" s="137"/>
      <c r="H764" s="148">
        <v>0</v>
      </c>
      <c r="L764" s="52"/>
      <c r="M764" s="52"/>
    </row>
    <row r="765" spans="1:13" s="7" customFormat="1" ht="15.75" x14ac:dyDescent="0.25">
      <c r="A765" s="52"/>
      <c r="B765" s="140" t="s">
        <v>623</v>
      </c>
      <c r="C765" s="911"/>
      <c r="D765" s="911"/>
      <c r="E765" s="137"/>
      <c r="F765" s="137"/>
      <c r="G765" s="137"/>
      <c r="H765" s="148">
        <v>0</v>
      </c>
      <c r="L765" s="52"/>
      <c r="M765" s="52"/>
    </row>
    <row r="766" spans="1:13" s="7" customFormat="1" ht="15.75" x14ac:dyDescent="0.25">
      <c r="A766" s="52"/>
      <c r="B766" s="140" t="s">
        <v>623</v>
      </c>
      <c r="C766" s="911"/>
      <c r="D766" s="911"/>
      <c r="E766" s="137"/>
      <c r="F766" s="137"/>
      <c r="G766" s="137"/>
      <c r="H766" s="148">
        <v>0</v>
      </c>
      <c r="L766" s="52"/>
      <c r="M766" s="52"/>
    </row>
    <row r="767" spans="1:13" s="7" customFormat="1" ht="15.75" x14ac:dyDescent="0.25">
      <c r="A767" s="998" t="s">
        <v>815</v>
      </c>
      <c r="B767" s="998"/>
      <c r="C767" s="998"/>
      <c r="D767" s="998"/>
      <c r="E767" s="998"/>
      <c r="F767" s="998"/>
      <c r="G767" s="52"/>
      <c r="H767" s="141" t="s">
        <v>307</v>
      </c>
      <c r="I767" s="428">
        <f>SUM(H762:H766)</f>
        <v>0</v>
      </c>
      <c r="K767" s="52"/>
      <c r="L767" s="52"/>
      <c r="M767" s="52"/>
    </row>
    <row r="768" spans="1:13" x14ac:dyDescent="0.25">
      <c r="A768" s="1014" t="s">
        <v>1047</v>
      </c>
      <c r="B768" s="1014"/>
      <c r="C768" s="1014"/>
      <c r="D768" s="1014"/>
      <c r="E768" s="1014"/>
      <c r="F768" s="10"/>
      <c r="G768" s="10"/>
      <c r="H768" s="43"/>
      <c r="I768" s="436"/>
      <c r="K768" s="10"/>
      <c r="L768" s="10"/>
      <c r="M768" s="10"/>
    </row>
    <row r="769" spans="1:13" s="1" customFormat="1" ht="12.75" x14ac:dyDescent="0.2">
      <c r="H769" s="151"/>
      <c r="I769" s="435"/>
    </row>
    <row r="770" spans="1:13" s="7" customFormat="1" ht="16.5" thickBot="1" x14ac:dyDescent="0.3">
      <c r="A770" s="52"/>
      <c r="B770" s="34"/>
      <c r="C770" s="52"/>
      <c r="D770" s="52"/>
      <c r="E770" s="52"/>
      <c r="F770" s="52"/>
      <c r="G770" s="52"/>
      <c r="H770" s="141" t="s">
        <v>336</v>
      </c>
      <c r="I770" s="432">
        <f>+I767+I756+I744+I730+I718</f>
        <v>0</v>
      </c>
      <c r="K770" s="52"/>
      <c r="L770" s="52"/>
      <c r="M770" s="52"/>
    </row>
    <row r="771" spans="1:13" s="7" customFormat="1" ht="16.5" thickBot="1" x14ac:dyDescent="0.3">
      <c r="A771" s="52"/>
      <c r="B771" s="34"/>
      <c r="C771" s="52"/>
      <c r="D771" s="52"/>
      <c r="E771" s="52"/>
      <c r="F771" s="52"/>
      <c r="G771" s="52"/>
      <c r="H771" s="141" t="s">
        <v>337</v>
      </c>
      <c r="I771" s="687" t="e">
        <f>+I770/(D248+E248)</f>
        <v>#DIV/0!</v>
      </c>
      <c r="K771" s="52"/>
      <c r="L771" s="52"/>
      <c r="M771" s="52"/>
    </row>
    <row r="772" spans="1:13" x14ac:dyDescent="0.25">
      <c r="A772" s="10"/>
      <c r="B772" s="44"/>
      <c r="C772" s="10"/>
      <c r="D772" s="10"/>
      <c r="E772" s="10"/>
      <c r="F772" s="10"/>
      <c r="G772" s="10"/>
      <c r="H772" s="43"/>
      <c r="I772" s="10"/>
      <c r="K772" s="10"/>
      <c r="L772" s="10"/>
      <c r="M772" s="10"/>
    </row>
    <row r="773" spans="1:13" x14ac:dyDescent="0.25">
      <c r="A773" s="44"/>
      <c r="B773" s="44"/>
      <c r="C773" s="10"/>
      <c r="E773" s="44"/>
      <c r="F773" s="19"/>
      <c r="G773" s="45"/>
      <c r="H773" s="6"/>
      <c r="K773" s="10"/>
      <c r="L773" s="10"/>
      <c r="M773" s="10"/>
    </row>
    <row r="774" spans="1:13" s="7" customFormat="1" ht="15.75" x14ac:dyDescent="0.25">
      <c r="A774" s="52" t="s">
        <v>1299</v>
      </c>
      <c r="B774" s="34"/>
      <c r="C774" s="52"/>
      <c r="D774" s="52"/>
      <c r="E774" s="154" t="s">
        <v>331</v>
      </c>
      <c r="F774" s="437">
        <f>+D248+E248</f>
        <v>0</v>
      </c>
      <c r="G774" s="277"/>
      <c r="H774" s="52" t="s">
        <v>708</v>
      </c>
      <c r="I774" s="135">
        <f>+F774*G775</f>
        <v>0</v>
      </c>
      <c r="K774" s="52"/>
      <c r="L774" s="52"/>
      <c r="M774" s="52"/>
    </row>
    <row r="775" spans="1:13" x14ac:dyDescent="0.25">
      <c r="G775" s="18">
        <f>IF(G774&lt;300,300,G774)</f>
        <v>300</v>
      </c>
      <c r="H775" s="6"/>
      <c r="I775" s="10"/>
      <c r="K775" s="10"/>
      <c r="L775" s="10"/>
      <c r="M775" s="10"/>
    </row>
    <row r="776" spans="1:13" s="7" customFormat="1" ht="16.5" thickBot="1" x14ac:dyDescent="0.3">
      <c r="B776" s="34"/>
      <c r="C776" s="52"/>
      <c r="D776" s="52"/>
      <c r="E776" s="52"/>
      <c r="F776" s="52"/>
      <c r="G776" s="52"/>
      <c r="H776" s="141" t="s">
        <v>309</v>
      </c>
      <c r="I776" s="432">
        <f>+I701-I770-I774</f>
        <v>0</v>
      </c>
      <c r="K776" s="52"/>
      <c r="L776" s="52"/>
      <c r="M776" s="52"/>
    </row>
    <row r="777" spans="1:13" s="1" customFormat="1" ht="12.75" x14ac:dyDescent="0.2">
      <c r="B777" s="438"/>
      <c r="C777" s="150"/>
      <c r="D777" s="150"/>
      <c r="E777" s="150"/>
      <c r="F777" s="150"/>
      <c r="G777" s="150"/>
      <c r="H777" s="150"/>
      <c r="I777" s="149"/>
      <c r="J777" s="430"/>
      <c r="K777" s="150"/>
      <c r="L777" s="150"/>
      <c r="M777" s="150"/>
    </row>
    <row r="778" spans="1:13" s="7" customFormat="1" ht="15.75" x14ac:dyDescent="0.25">
      <c r="A778" s="52" t="s">
        <v>338</v>
      </c>
      <c r="B778" s="34"/>
      <c r="C778" s="52"/>
      <c r="D778" s="52"/>
      <c r="E778" s="52"/>
      <c r="F778" s="52"/>
      <c r="G778" s="52"/>
      <c r="H778" s="66" t="s">
        <v>203</v>
      </c>
      <c r="I778" s="152"/>
      <c r="K778" s="52"/>
      <c r="L778" s="52"/>
      <c r="M778" s="52"/>
    </row>
    <row r="779" spans="1:13" s="7" customFormat="1" ht="15.75" x14ac:dyDescent="0.25">
      <c r="A779" s="387" t="s">
        <v>332</v>
      </c>
      <c r="B779" s="133"/>
      <c r="C779" s="387"/>
      <c r="D779" s="387"/>
      <c r="E779" s="897"/>
      <c r="F779" s="897"/>
      <c r="G779" s="897"/>
      <c r="H779" s="147">
        <v>0</v>
      </c>
      <c r="I779" s="52"/>
      <c r="K779" s="52"/>
      <c r="L779" s="52"/>
      <c r="M779" s="52"/>
    </row>
    <row r="780" spans="1:13" s="7" customFormat="1" ht="15.75" x14ac:dyDescent="0.25">
      <c r="A780" s="139" t="s">
        <v>333</v>
      </c>
      <c r="B780" s="140"/>
      <c r="C780" s="139"/>
      <c r="D780" s="139"/>
      <c r="E780" s="139"/>
      <c r="F780" s="139"/>
      <c r="G780" s="139"/>
      <c r="H780" s="148">
        <v>0</v>
      </c>
      <c r="I780" s="52"/>
      <c r="K780" s="52"/>
      <c r="L780" s="52"/>
      <c r="M780" s="52"/>
    </row>
    <row r="781" spans="1:13" s="7" customFormat="1" ht="15.75" x14ac:dyDescent="0.25">
      <c r="A781" s="139" t="s">
        <v>1131</v>
      </c>
      <c r="B781" s="140"/>
      <c r="C781" s="139"/>
      <c r="D781" s="139"/>
      <c r="E781" s="139"/>
      <c r="F781" s="139"/>
      <c r="G781" s="139"/>
      <c r="H781" s="703">
        <v>0</v>
      </c>
      <c r="I781" s="52"/>
      <c r="K781" s="52"/>
      <c r="L781" s="52"/>
      <c r="M781" s="52"/>
    </row>
    <row r="782" spans="1:13" s="7" customFormat="1" ht="15.75" x14ac:dyDescent="0.25">
      <c r="A782" s="139" t="s">
        <v>334</v>
      </c>
      <c r="B782" s="140"/>
      <c r="C782" s="139"/>
      <c r="D782" s="139"/>
      <c r="E782" s="901"/>
      <c r="F782" s="901"/>
      <c r="G782" s="901"/>
      <c r="H782" s="148">
        <v>0</v>
      </c>
      <c r="I782" s="52"/>
      <c r="K782" s="52"/>
      <c r="L782" s="52"/>
      <c r="M782" s="52"/>
    </row>
    <row r="783" spans="1:13" s="7" customFormat="1" ht="15.75" x14ac:dyDescent="0.25">
      <c r="A783" s="139" t="s">
        <v>334</v>
      </c>
      <c r="B783" s="140"/>
      <c r="C783" s="139"/>
      <c r="D783" s="139"/>
      <c r="E783" s="901"/>
      <c r="F783" s="901"/>
      <c r="G783" s="901"/>
      <c r="H783" s="148">
        <v>0</v>
      </c>
      <c r="I783" s="52"/>
      <c r="K783" s="52"/>
      <c r="L783" s="52"/>
      <c r="M783" s="52"/>
    </row>
    <row r="784" spans="1:13" s="7" customFormat="1" ht="15.75" x14ac:dyDescent="0.25">
      <c r="B784" s="34"/>
      <c r="C784" s="52"/>
      <c r="D784" s="52"/>
      <c r="E784" s="52"/>
      <c r="F784" s="52"/>
      <c r="G784" s="154" t="s">
        <v>310</v>
      </c>
      <c r="H784" s="155">
        <f>SUM(H779:H783)</f>
        <v>0</v>
      </c>
      <c r="I784" s="52"/>
      <c r="K784" s="52"/>
      <c r="L784" s="52"/>
      <c r="M784" s="52"/>
    </row>
    <row r="785" spans="1:13" s="52" customFormat="1" ht="16.5" thickBot="1" x14ac:dyDescent="0.3">
      <c r="D785" s="154" t="s">
        <v>311</v>
      </c>
      <c r="E785" s="153" t="e">
        <f>+I776/H784</f>
        <v>#DIV/0!</v>
      </c>
      <c r="G785" s="154"/>
      <c r="H785" s="136"/>
    </row>
    <row r="786" spans="1:13" ht="16.5" thickBot="1" x14ac:dyDescent="0.3">
      <c r="D786" s="36" t="s">
        <v>335</v>
      </c>
      <c r="E786" s="321">
        <v>1.1499999999999999</v>
      </c>
      <c r="K786" s="10"/>
      <c r="L786" s="10"/>
      <c r="M786" s="10"/>
    </row>
    <row r="787" spans="1:13" s="7" customFormat="1" ht="16.5" thickBot="1" x14ac:dyDescent="0.3">
      <c r="B787" s="52"/>
      <c r="C787" s="52"/>
      <c r="D787" s="52"/>
      <c r="E787" s="52"/>
      <c r="F787" s="52"/>
      <c r="H787" s="154" t="s">
        <v>569</v>
      </c>
      <c r="I787" s="432">
        <f>+I776-H784</f>
        <v>0</v>
      </c>
      <c r="K787" s="52"/>
      <c r="L787" s="52"/>
      <c r="M787" s="52"/>
    </row>
    <row r="788" spans="1:13" s="7" customFormat="1" ht="15.75" x14ac:dyDescent="0.25">
      <c r="A788" s="52" t="s">
        <v>709</v>
      </c>
      <c r="B788" s="52"/>
      <c r="C788" s="52"/>
      <c r="D788" s="52"/>
      <c r="E788" s="52"/>
      <c r="F788" s="52"/>
      <c r="G788" s="52"/>
      <c r="H788" s="136"/>
      <c r="I788" s="52"/>
      <c r="K788" s="52"/>
      <c r="L788" s="52"/>
      <c r="M788" s="52"/>
    </row>
    <row r="789" spans="1:13" s="7" customFormat="1" ht="15.75" x14ac:dyDescent="0.25">
      <c r="A789" s="877" t="s">
        <v>1003</v>
      </c>
      <c r="B789" s="877"/>
      <c r="C789" s="877"/>
      <c r="D789" s="877"/>
      <c r="E789" s="877"/>
      <c r="F789" s="877"/>
      <c r="G789" s="877"/>
      <c r="H789" s="142">
        <f>IF(AND(OR(F179="x",F181="x",F183="x"),B485="x"),I770/12*3,I770/12*6)</f>
        <v>0</v>
      </c>
      <c r="I789" s="52"/>
      <c r="K789" s="52"/>
      <c r="L789" s="52"/>
      <c r="M789" s="52"/>
    </row>
    <row r="790" spans="1:13" s="7" customFormat="1" ht="15.75" x14ac:dyDescent="0.25">
      <c r="A790" s="877" t="s">
        <v>1004</v>
      </c>
      <c r="B790" s="877"/>
      <c r="C790" s="877"/>
      <c r="D790" s="877"/>
      <c r="E790" s="877"/>
      <c r="F790" s="877"/>
      <c r="G790" s="877"/>
      <c r="H790" s="156">
        <f>IF(AND(OR(F179="x",F181="x",F183="x"),B485="x"),+H784/12*3,+H784/12*6)</f>
        <v>0</v>
      </c>
      <c r="I790" s="52"/>
      <c r="K790" s="52"/>
      <c r="L790" s="52"/>
      <c r="M790" s="52"/>
    </row>
    <row r="791" spans="1:13" s="7" customFormat="1" ht="15.75" x14ac:dyDescent="0.25">
      <c r="A791" s="877" t="s">
        <v>1005</v>
      </c>
      <c r="B791" s="877"/>
      <c r="C791" s="877"/>
      <c r="D791" s="877"/>
      <c r="E791" s="877"/>
      <c r="F791" s="877"/>
      <c r="G791" s="877"/>
      <c r="H791" s="156">
        <f>IF(AND(OR(F179="x",F181="x",F183="x"),B485="x"),+I774/12*3,+I774/12*6)</f>
        <v>0</v>
      </c>
      <c r="I791" s="52"/>
      <c r="K791" s="52"/>
      <c r="L791" s="52"/>
      <c r="M791" s="52"/>
    </row>
    <row r="792" spans="1:13" s="7" customFormat="1" ht="16.5" thickBot="1" x14ac:dyDescent="0.3">
      <c r="A792" s="52"/>
      <c r="B792" s="52"/>
      <c r="C792" s="52"/>
      <c r="D792" s="154"/>
      <c r="E792" s="154"/>
      <c r="F792" s="1004" t="s">
        <v>822</v>
      </c>
      <c r="G792" s="1004"/>
      <c r="H792" s="1004"/>
      <c r="I792" s="432">
        <f>SUM(H789:H791)</f>
        <v>0</v>
      </c>
      <c r="K792" s="52"/>
      <c r="L792" s="52"/>
      <c r="M792" s="52"/>
    </row>
    <row r="793" spans="1:13" s="1" customFormat="1" ht="12.75" x14ac:dyDescent="0.2">
      <c r="A793" s="150"/>
      <c r="B793" s="150"/>
      <c r="C793" s="150"/>
      <c r="D793" s="200"/>
      <c r="E793" s="200"/>
      <c r="F793" s="200"/>
      <c r="G793" s="200"/>
      <c r="H793" s="200"/>
      <c r="I793" s="439"/>
      <c r="K793" s="150"/>
      <c r="L793" s="150"/>
      <c r="M793" s="150"/>
    </row>
    <row r="794" spans="1:13" s="7" customFormat="1" ht="15.75" x14ac:dyDescent="0.25">
      <c r="A794" s="52"/>
      <c r="B794" s="52"/>
      <c r="C794" s="52"/>
      <c r="D794" s="154"/>
      <c r="E794" s="1004" t="s">
        <v>823</v>
      </c>
      <c r="F794" s="1004"/>
      <c r="G794" s="1004"/>
      <c r="H794" s="1004"/>
      <c r="I794" s="147"/>
      <c r="K794" s="52"/>
      <c r="L794" s="52"/>
      <c r="M794" s="52"/>
    </row>
    <row r="797" spans="1:13" s="178" customFormat="1" ht="21" x14ac:dyDescent="0.35">
      <c r="A797" s="177" t="s">
        <v>521</v>
      </c>
      <c r="B797" s="400"/>
      <c r="C797" s="400"/>
      <c r="D797" s="400"/>
      <c r="E797" s="400"/>
      <c r="F797" s="400"/>
      <c r="G797" s="400"/>
      <c r="H797" s="400"/>
      <c r="I797" s="440"/>
      <c r="J797" s="441"/>
      <c r="K797" s="400"/>
      <c r="L797" s="400"/>
      <c r="M797" s="400"/>
    </row>
    <row r="798" spans="1:13" x14ac:dyDescent="0.25">
      <c r="B798" s="10"/>
      <c r="C798" s="10"/>
      <c r="D798" s="10"/>
      <c r="E798" s="10"/>
      <c r="F798" s="10"/>
      <c r="G798" s="10"/>
      <c r="H798" s="10"/>
      <c r="I798" s="36"/>
      <c r="J798" s="436"/>
      <c r="K798" s="10"/>
      <c r="L798" s="10"/>
      <c r="M798" s="10"/>
    </row>
    <row r="799" spans="1:13" s="7" customFormat="1" ht="15.75" x14ac:dyDescent="0.25">
      <c r="A799" s="368" t="s">
        <v>943</v>
      </c>
      <c r="B799" s="52"/>
      <c r="C799" s="52"/>
      <c r="D799" s="52"/>
      <c r="E799" s="52"/>
      <c r="F799" s="52"/>
      <c r="G799" s="52"/>
      <c r="H799" s="52"/>
      <c r="I799" s="154"/>
      <c r="J799" s="152"/>
      <c r="K799" s="52"/>
      <c r="L799" s="52"/>
      <c r="M799" s="52"/>
    </row>
    <row r="800" spans="1:13" x14ac:dyDescent="0.25">
      <c r="B800" s="10"/>
      <c r="C800" s="10"/>
      <c r="D800" s="10"/>
      <c r="E800" s="10"/>
      <c r="F800" s="10"/>
      <c r="G800" s="10"/>
      <c r="H800" s="10"/>
      <c r="I800" s="36"/>
      <c r="J800" s="436"/>
      <c r="K800" s="10"/>
      <c r="L800" s="10"/>
      <c r="M800" s="10"/>
    </row>
    <row r="802" spans="1:13" x14ac:dyDescent="0.25">
      <c r="B802" s="10"/>
      <c r="C802" s="10"/>
      <c r="D802" s="10"/>
      <c r="E802" s="10"/>
      <c r="F802" s="10"/>
      <c r="G802" s="10"/>
      <c r="H802" s="10"/>
      <c r="I802" s="36"/>
      <c r="J802" s="436"/>
      <c r="K802" s="10"/>
      <c r="L802" s="10"/>
      <c r="M802" s="10"/>
    </row>
    <row r="803" spans="1:13" s="7" customFormat="1" ht="15.75" x14ac:dyDescent="0.25">
      <c r="A803" s="442" t="s">
        <v>342</v>
      </c>
      <c r="B803" s="132"/>
      <c r="C803" s="132"/>
      <c r="D803" s="132"/>
      <c r="E803" s="132"/>
      <c r="F803" s="132"/>
      <c r="G803" s="132"/>
      <c r="H803" s="132"/>
      <c r="I803" s="356"/>
      <c r="J803" s="443"/>
      <c r="K803" s="52"/>
      <c r="L803" s="52"/>
      <c r="M803" s="52"/>
    </row>
    <row r="804" spans="1:13" s="1" customFormat="1" ht="12.75" x14ac:dyDescent="0.2">
      <c r="A804" s="444"/>
      <c r="B804" s="150"/>
      <c r="C804" s="150"/>
      <c r="D804" s="150"/>
      <c r="E804" s="150"/>
      <c r="F804" s="150"/>
      <c r="G804" s="150"/>
      <c r="H804" s="150"/>
      <c r="I804" s="200"/>
      <c r="J804" s="445"/>
      <c r="K804" s="150"/>
      <c r="L804" s="150"/>
      <c r="M804" s="150"/>
    </row>
    <row r="805" spans="1:13" s="7" customFormat="1" ht="15.75" x14ac:dyDescent="0.25">
      <c r="A805" s="446"/>
      <c r="B805" s="447" t="s">
        <v>1350</v>
      </c>
      <c r="C805" s="52"/>
      <c r="D805" s="52"/>
      <c r="E805" s="52"/>
      <c r="F805" s="52"/>
      <c r="G805" s="52"/>
      <c r="H805" s="52"/>
      <c r="I805" s="154"/>
      <c r="J805" s="448"/>
      <c r="K805" s="52"/>
      <c r="L805" s="52"/>
      <c r="M805" s="52"/>
    </row>
    <row r="806" spans="1:13" s="7" customFormat="1" ht="15.75" x14ac:dyDescent="0.25">
      <c r="A806" s="449"/>
      <c r="B806" s="1005" t="s">
        <v>1351</v>
      </c>
      <c r="C806" s="1005"/>
      <c r="D806" s="1005"/>
      <c r="E806" s="1005"/>
      <c r="F806" s="1005"/>
      <c r="G806" s="1005"/>
      <c r="H806" s="1005"/>
      <c r="I806" s="1005"/>
      <c r="J806" s="1006"/>
      <c r="K806" s="52"/>
      <c r="L806" s="52"/>
      <c r="M806" s="52"/>
    </row>
    <row r="807" spans="1:13" s="7" customFormat="1" ht="15.75" x14ac:dyDescent="0.25">
      <c r="A807" s="449"/>
      <c r="B807" s="1005" t="s">
        <v>1352</v>
      </c>
      <c r="C807" s="1005"/>
      <c r="D807" s="1005"/>
      <c r="E807" s="1005"/>
      <c r="F807" s="1005"/>
      <c r="G807" s="1005"/>
      <c r="H807" s="1005"/>
      <c r="I807" s="1005"/>
      <c r="J807" s="1006"/>
      <c r="K807" s="52"/>
      <c r="L807" s="52"/>
      <c r="M807" s="52"/>
    </row>
    <row r="808" spans="1:13" s="7" customFormat="1" ht="15.75" x14ac:dyDescent="0.25">
      <c r="A808" s="449"/>
      <c r="B808" s="822" t="s">
        <v>1353</v>
      </c>
      <c r="C808" s="822"/>
      <c r="D808" s="822"/>
      <c r="E808" s="822"/>
      <c r="F808" s="822"/>
      <c r="G808" s="52"/>
      <c r="H808" s="52"/>
      <c r="I808" s="154"/>
      <c r="J808" s="448"/>
      <c r="K808" s="52"/>
      <c r="L808" s="52"/>
      <c r="M808" s="52"/>
    </row>
    <row r="809" spans="1:13" s="7" customFormat="1" ht="15.75" x14ac:dyDescent="0.25">
      <c r="A809" s="449"/>
      <c r="B809" s="52"/>
      <c r="C809" s="52"/>
      <c r="D809" s="52"/>
      <c r="E809" s="52"/>
      <c r="F809" s="52"/>
      <c r="G809" s="52"/>
      <c r="H809" s="52"/>
      <c r="I809" s="154"/>
      <c r="J809" s="448"/>
      <c r="K809" s="52"/>
      <c r="L809" s="52"/>
      <c r="M809" s="52"/>
    </row>
    <row r="810" spans="1:13" s="7" customFormat="1" ht="15.75" x14ac:dyDescent="0.25">
      <c r="A810" s="996"/>
      <c r="B810" s="997"/>
      <c r="C810" s="997"/>
      <c r="D810" s="997"/>
      <c r="E810" s="997"/>
      <c r="F810" s="997"/>
      <c r="G810" s="52"/>
      <c r="H810" s="52"/>
      <c r="I810" s="154"/>
      <c r="J810" s="448"/>
      <c r="K810" s="52"/>
      <c r="L810" s="52"/>
      <c r="M810" s="52"/>
    </row>
    <row r="811" spans="1:13" x14ac:dyDescent="0.25">
      <c r="A811" s="450" t="s">
        <v>341</v>
      </c>
      <c r="B811" s="10"/>
      <c r="C811" s="10"/>
      <c r="D811" s="10"/>
      <c r="E811" s="10"/>
      <c r="F811" s="10"/>
      <c r="G811" s="10"/>
      <c r="H811" s="10"/>
      <c r="I811" s="36"/>
      <c r="J811" s="451"/>
      <c r="K811" s="10"/>
      <c r="L811" s="10"/>
      <c r="M811" s="10"/>
    </row>
    <row r="812" spans="1:13" s="1" customFormat="1" ht="12.75" x14ac:dyDescent="0.2">
      <c r="A812" s="215"/>
      <c r="B812" s="220"/>
      <c r="C812" s="220"/>
      <c r="D812" s="220"/>
      <c r="E812" s="220"/>
      <c r="F812" s="220"/>
      <c r="G812" s="220"/>
      <c r="H812" s="220"/>
      <c r="I812" s="217"/>
      <c r="J812" s="452"/>
      <c r="K812" s="150"/>
      <c r="L812" s="150"/>
      <c r="M812" s="150"/>
    </row>
    <row r="817" spans="1:13" x14ac:dyDescent="0.25">
      <c r="A817" s="353"/>
    </row>
    <row r="818" spans="1:13" x14ac:dyDescent="0.25">
      <c r="A818" s="10" t="s">
        <v>1294</v>
      </c>
      <c r="H818" s="436"/>
      <c r="J818" s="1"/>
    </row>
    <row r="819" spans="1:13" x14ac:dyDescent="0.25">
      <c r="A819" s="353"/>
    </row>
    <row r="820" spans="1:13" s="178" customFormat="1" ht="21" x14ac:dyDescent="0.35">
      <c r="A820" s="177" t="s">
        <v>965</v>
      </c>
      <c r="E820" s="400"/>
      <c r="F820" s="400"/>
      <c r="G820" s="400"/>
      <c r="H820" s="400"/>
      <c r="I820" s="400"/>
      <c r="J820" s="400"/>
      <c r="K820" s="400"/>
      <c r="L820" s="400"/>
      <c r="M820" s="400"/>
    </row>
    <row r="821" spans="1:13" s="1" customFormat="1" ht="12.75" x14ac:dyDescent="0.2">
      <c r="A821" s="255"/>
    </row>
    <row r="822" spans="1:13" s="7" customFormat="1" ht="15.75" x14ac:dyDescent="0.25">
      <c r="A822" s="35" t="s">
        <v>666</v>
      </c>
      <c r="E822" s="52"/>
      <c r="F822" s="52"/>
      <c r="G822" s="52"/>
      <c r="H822" s="52"/>
      <c r="I822" s="52"/>
      <c r="J822" s="52"/>
      <c r="K822" s="52"/>
      <c r="L822" s="52"/>
      <c r="M822" s="52"/>
    </row>
    <row r="823" spans="1:13" s="7" customFormat="1" ht="15.75" x14ac:dyDescent="0.25">
      <c r="A823" s="35"/>
      <c r="D823" s="13" t="s">
        <v>126</v>
      </c>
      <c r="E823" s="334"/>
      <c r="F823" s="13" t="s">
        <v>125</v>
      </c>
      <c r="G823" s="334"/>
      <c r="J823" s="52"/>
      <c r="K823" s="52"/>
      <c r="L823" s="52"/>
      <c r="M823" s="52"/>
    </row>
    <row r="824" spans="1:13" s="1" customFormat="1" ht="12.75" x14ac:dyDescent="0.2">
      <c r="A824" s="157"/>
      <c r="F824" s="174"/>
      <c r="G824" s="174"/>
      <c r="H824" s="174"/>
      <c r="I824" s="157"/>
    </row>
    <row r="825" spans="1:13" s="7" customFormat="1" ht="15.75" x14ac:dyDescent="0.25">
      <c r="A825" s="35" t="s">
        <v>343</v>
      </c>
      <c r="E825" s="52"/>
      <c r="F825" s="52"/>
      <c r="G825" s="52"/>
      <c r="H825" s="52"/>
      <c r="I825" s="52"/>
      <c r="J825" s="52"/>
      <c r="K825" s="52"/>
      <c r="L825" s="52"/>
      <c r="M825" s="52"/>
    </row>
    <row r="826" spans="1:13" s="7" customFormat="1" ht="15.75" x14ac:dyDescent="0.25">
      <c r="A826" s="35"/>
      <c r="E826" s="52"/>
      <c r="F826" s="903" t="s">
        <v>544</v>
      </c>
      <c r="G826" s="903"/>
      <c r="H826" s="52"/>
      <c r="I826" s="52"/>
      <c r="J826" s="52"/>
      <c r="K826" s="52"/>
      <c r="L826" s="52"/>
      <c r="M826" s="52"/>
    </row>
    <row r="827" spans="1:13" s="7" customFormat="1" ht="15.75" x14ac:dyDescent="0.25">
      <c r="A827" s="334"/>
      <c r="B827" s="52" t="s">
        <v>346</v>
      </c>
      <c r="E827" s="52"/>
      <c r="F827" s="913">
        <v>0</v>
      </c>
      <c r="G827" s="913"/>
      <c r="I827" s="52"/>
      <c r="J827" s="52"/>
      <c r="K827" s="52"/>
      <c r="L827" s="52"/>
      <c r="M827" s="52"/>
    </row>
    <row r="828" spans="1:13" s="7" customFormat="1" ht="15.75" x14ac:dyDescent="0.25">
      <c r="A828" s="334"/>
      <c r="B828" s="52" t="s">
        <v>350</v>
      </c>
      <c r="E828" s="52"/>
      <c r="F828" s="913">
        <v>0</v>
      </c>
      <c r="G828" s="913"/>
      <c r="I828" s="52"/>
      <c r="J828" s="52"/>
      <c r="K828" s="52"/>
      <c r="L828" s="52"/>
      <c r="M828" s="52"/>
    </row>
    <row r="829" spans="1:13" s="7" customFormat="1" ht="15.75" x14ac:dyDescent="0.25">
      <c r="A829" s="334"/>
      <c r="B829" s="52" t="s">
        <v>1123</v>
      </c>
      <c r="E829" s="52"/>
      <c r="F829" s="954">
        <v>0</v>
      </c>
      <c r="G829" s="954"/>
      <c r="I829" s="52"/>
      <c r="J829" s="52"/>
      <c r="K829" s="52"/>
      <c r="L829" s="52"/>
      <c r="M829" s="52"/>
    </row>
    <row r="830" spans="1:13" s="7" customFormat="1" ht="15.75" x14ac:dyDescent="0.25">
      <c r="A830" s="334"/>
      <c r="B830" s="52" t="s">
        <v>1011</v>
      </c>
      <c r="E830" s="52"/>
      <c r="F830" s="913">
        <v>0</v>
      </c>
      <c r="G830" s="913"/>
      <c r="H830" s="52"/>
      <c r="I830" s="52"/>
      <c r="J830" s="52"/>
      <c r="K830" s="52"/>
      <c r="L830" s="52"/>
      <c r="M830" s="52"/>
    </row>
    <row r="831" spans="1:13" s="7" customFormat="1" ht="15.75" x14ac:dyDescent="0.25">
      <c r="A831" s="334"/>
      <c r="B831" s="52" t="s">
        <v>347</v>
      </c>
      <c r="E831" s="52"/>
      <c r="F831" s="913">
        <v>0</v>
      </c>
      <c r="G831" s="913"/>
      <c r="H831" s="52"/>
      <c r="I831" s="52"/>
      <c r="J831" s="52"/>
      <c r="K831" s="52"/>
      <c r="L831" s="52"/>
      <c r="M831" s="52"/>
    </row>
    <row r="832" spans="1:13" s="7" customFormat="1" ht="15.75" x14ac:dyDescent="0.25">
      <c r="A832" s="327"/>
      <c r="B832" s="52" t="s">
        <v>345</v>
      </c>
      <c r="E832" s="52"/>
      <c r="F832" s="913">
        <v>0</v>
      </c>
      <c r="G832" s="913"/>
      <c r="H832" s="52"/>
      <c r="I832" s="52"/>
      <c r="J832" s="52"/>
      <c r="K832" s="52"/>
      <c r="L832" s="52"/>
      <c r="M832" s="52"/>
    </row>
    <row r="833" spans="1:13" s="7" customFormat="1" ht="15.75" x14ac:dyDescent="0.25">
      <c r="A833" s="334"/>
      <c r="B833" s="52" t="s">
        <v>344</v>
      </c>
      <c r="E833" s="52"/>
      <c r="F833" s="913">
        <v>0</v>
      </c>
      <c r="G833" s="913"/>
      <c r="H833" s="52"/>
      <c r="I833" s="52"/>
      <c r="J833" s="52"/>
      <c r="K833" s="52"/>
      <c r="L833" s="52"/>
      <c r="M833" s="52"/>
    </row>
    <row r="834" spans="1:13" s="7" customFormat="1" ht="15.75" x14ac:dyDescent="0.25">
      <c r="A834" s="327"/>
      <c r="B834" s="52" t="s">
        <v>351</v>
      </c>
      <c r="E834" s="52"/>
      <c r="F834" s="913">
        <v>0</v>
      </c>
      <c r="G834" s="913"/>
      <c r="H834" s="52"/>
      <c r="I834" s="52"/>
      <c r="J834" s="52"/>
      <c r="K834" s="52"/>
      <c r="L834" s="52"/>
      <c r="M834" s="52"/>
    </row>
    <row r="835" spans="1:13" s="7" customFormat="1" ht="15.75" x14ac:dyDescent="0.25">
      <c r="A835" s="327"/>
      <c r="B835" s="52" t="s">
        <v>349</v>
      </c>
      <c r="E835" s="52"/>
      <c r="F835" s="913">
        <v>0</v>
      </c>
      <c r="G835" s="913"/>
      <c r="H835" s="52"/>
      <c r="I835" s="52"/>
      <c r="J835" s="52"/>
      <c r="K835" s="52"/>
      <c r="L835" s="52"/>
      <c r="M835" s="52"/>
    </row>
    <row r="836" spans="1:13" s="7" customFormat="1" ht="15.75" x14ac:dyDescent="0.25">
      <c r="A836" s="327"/>
      <c r="B836" s="52" t="s">
        <v>348</v>
      </c>
      <c r="E836" s="52"/>
      <c r="F836" s="913">
        <v>0</v>
      </c>
      <c r="G836" s="913"/>
      <c r="H836" s="52"/>
      <c r="I836" s="52"/>
      <c r="J836" s="52"/>
      <c r="K836" s="52"/>
      <c r="L836" s="52"/>
      <c r="M836" s="52"/>
    </row>
    <row r="837" spans="1:13" s="7" customFormat="1" ht="15.75" x14ac:dyDescent="0.25">
      <c r="A837" s="327"/>
      <c r="B837" s="52" t="s">
        <v>182</v>
      </c>
      <c r="E837" s="52"/>
      <c r="F837" s="913">
        <v>0</v>
      </c>
      <c r="G837" s="913"/>
      <c r="H837" s="52"/>
      <c r="I837" s="52"/>
      <c r="J837" s="52"/>
      <c r="K837" s="52"/>
      <c r="L837" s="52"/>
      <c r="M837" s="52"/>
    </row>
    <row r="838" spans="1:13" s="7" customFormat="1" ht="15.75" x14ac:dyDescent="0.25">
      <c r="A838" s="327"/>
      <c r="B838" s="52" t="s">
        <v>182</v>
      </c>
      <c r="E838" s="52"/>
      <c r="F838" s="913">
        <v>0</v>
      </c>
      <c r="G838" s="913"/>
      <c r="H838" s="52"/>
      <c r="I838" s="52"/>
      <c r="J838" s="52"/>
      <c r="K838" s="52"/>
      <c r="L838" s="52"/>
      <c r="M838" s="52"/>
    </row>
    <row r="839" spans="1:13" s="7" customFormat="1" ht="15.75" x14ac:dyDescent="0.25">
      <c r="A839" s="327"/>
      <c r="B839" s="52" t="s">
        <v>182</v>
      </c>
      <c r="E839" s="52"/>
      <c r="F839" s="913">
        <v>0</v>
      </c>
      <c r="G839" s="913"/>
      <c r="H839" s="52"/>
      <c r="I839" s="52"/>
      <c r="J839" s="52"/>
      <c r="K839" s="52"/>
      <c r="L839" s="52"/>
      <c r="M839" s="52"/>
    </row>
    <row r="840" spans="1:13" s="7" customFormat="1" ht="15.75" x14ac:dyDescent="0.25">
      <c r="A840" s="327"/>
      <c r="B840" s="52" t="s">
        <v>182</v>
      </c>
      <c r="E840" s="52"/>
      <c r="F840" s="913">
        <v>0</v>
      </c>
      <c r="G840" s="913"/>
      <c r="H840" s="52"/>
      <c r="I840" s="52"/>
      <c r="J840" s="52"/>
      <c r="K840" s="52"/>
      <c r="L840" s="52"/>
      <c r="M840" s="52"/>
    </row>
    <row r="841" spans="1:13" s="7" customFormat="1" ht="16.5" customHeight="1" x14ac:dyDescent="0.25">
      <c r="A841" s="35" t="s">
        <v>339</v>
      </c>
      <c r="E841" s="52"/>
      <c r="F841" s="52"/>
      <c r="G841" s="52"/>
      <c r="H841" s="52"/>
      <c r="I841" s="52"/>
      <c r="J841" s="52"/>
      <c r="K841" s="52"/>
      <c r="L841" s="52"/>
      <c r="M841" s="52"/>
    </row>
    <row r="842" spans="1:13" s="1" customFormat="1" ht="12.75" x14ac:dyDescent="0.2">
      <c r="A842" s="255"/>
      <c r="E842" s="150"/>
      <c r="F842" s="150"/>
      <c r="G842" s="150"/>
      <c r="H842" s="150"/>
      <c r="I842" s="150"/>
      <c r="J842" s="150"/>
      <c r="K842" s="150"/>
      <c r="L842" s="150"/>
      <c r="M842" s="150"/>
    </row>
    <row r="843" spans="1:13" s="7" customFormat="1" ht="15.75" x14ac:dyDescent="0.25">
      <c r="A843" s="350" t="s">
        <v>1082</v>
      </c>
      <c r="E843" s="52"/>
      <c r="F843" s="52"/>
      <c r="G843" s="52"/>
      <c r="H843" s="52"/>
      <c r="I843" s="52"/>
      <c r="J843" s="52"/>
      <c r="K843" s="52"/>
      <c r="L843" s="52"/>
      <c r="M843" s="52"/>
    </row>
    <row r="844" spans="1:13" s="7" customFormat="1" ht="15.75" x14ac:dyDescent="0.25">
      <c r="A844" s="350" t="s">
        <v>1083</v>
      </c>
      <c r="E844" s="52"/>
      <c r="F844" s="52"/>
      <c r="G844" s="52"/>
      <c r="H844" s="52"/>
      <c r="I844" s="52"/>
      <c r="J844" s="52"/>
      <c r="K844" s="52"/>
      <c r="L844" s="52"/>
      <c r="M844" s="52"/>
    </row>
    <row r="845" spans="1:13" x14ac:dyDescent="0.25">
      <c r="A845" s="453"/>
    </row>
    <row r="847" spans="1:13" s="178" customFormat="1" ht="21" x14ac:dyDescent="0.35">
      <c r="A847" s="177" t="s">
        <v>835</v>
      </c>
    </row>
    <row r="848" spans="1:13" x14ac:dyDescent="0.25">
      <c r="A848" s="336" t="s">
        <v>340</v>
      </c>
    </row>
    <row r="849" spans="1:13" s="1" customFormat="1" ht="12.75" x14ac:dyDescent="0.2">
      <c r="A849" s="255"/>
    </row>
    <row r="850" spans="1:13" s="7" customFormat="1" ht="15.75" x14ac:dyDescent="0.25">
      <c r="A850" s="52" t="s">
        <v>352</v>
      </c>
      <c r="G850" s="913">
        <v>0</v>
      </c>
      <c r="H850" s="913"/>
      <c r="I850" s="454"/>
    </row>
    <row r="851" spans="1:13" s="1" customFormat="1" ht="12.75" x14ac:dyDescent="0.2">
      <c r="A851" s="255"/>
    </row>
    <row r="852" spans="1:13" s="52" customFormat="1" ht="15.75" x14ac:dyDescent="0.25">
      <c r="A852" s="35" t="s">
        <v>353</v>
      </c>
      <c r="F852" s="13" t="s">
        <v>126</v>
      </c>
      <c r="G852" s="334"/>
      <c r="H852" s="13" t="s">
        <v>125</v>
      </c>
      <c r="I852" s="334"/>
    </row>
    <row r="853" spans="1:13" s="1" customFormat="1" ht="12.75" x14ac:dyDescent="0.2">
      <c r="A853" s="174"/>
      <c r="B853" s="174"/>
      <c r="C853" s="174"/>
      <c r="D853" s="157"/>
    </row>
    <row r="854" spans="1:13" s="7" customFormat="1" ht="15.75" x14ac:dyDescent="0.25">
      <c r="A854" s="52" t="s">
        <v>354</v>
      </c>
      <c r="E854" s="897"/>
      <c r="F854" s="897"/>
      <c r="G854" s="897"/>
      <c r="H854" s="897"/>
      <c r="I854" s="897"/>
      <c r="J854" s="897"/>
    </row>
    <row r="855" spans="1:13" s="1" customFormat="1" ht="12.75" x14ac:dyDescent="0.2">
      <c r="A855" s="255"/>
    </row>
    <row r="856" spans="1:13" s="7" customFormat="1" ht="15.75" x14ac:dyDescent="0.25">
      <c r="A856" s="35" t="s">
        <v>1059</v>
      </c>
    </row>
    <row r="857" spans="1:13" s="7" customFormat="1" ht="15.75" x14ac:dyDescent="0.25">
      <c r="A857" s="35" t="s">
        <v>667</v>
      </c>
    </row>
    <row r="858" spans="1:13" s="1" customFormat="1" ht="12.75" x14ac:dyDescent="0.2">
      <c r="A858" s="255"/>
    </row>
    <row r="859" spans="1:13" s="7" customFormat="1" ht="15.75" x14ac:dyDescent="0.25">
      <c r="A859" s="35" t="s">
        <v>355</v>
      </c>
      <c r="I859" s="1007">
        <v>0</v>
      </c>
      <c r="J859" s="1007"/>
    </row>
    <row r="861" spans="1:13" x14ac:dyDescent="0.25">
      <c r="B861" s="10"/>
      <c r="C861" s="10"/>
      <c r="D861" s="10"/>
      <c r="E861" s="10"/>
      <c r="F861" s="10"/>
      <c r="G861" s="10"/>
      <c r="H861" s="10"/>
      <c r="I861" s="10"/>
      <c r="J861" s="10"/>
      <c r="K861" s="10"/>
      <c r="L861" s="10"/>
      <c r="M861" s="10"/>
    </row>
    <row r="862" spans="1:13" s="178" customFormat="1" ht="21" x14ac:dyDescent="0.35">
      <c r="A862" s="312" t="s">
        <v>944</v>
      </c>
    </row>
    <row r="863" spans="1:13" s="1" customFormat="1" ht="12.75" x14ac:dyDescent="0.2"/>
    <row r="864" spans="1:13" ht="15.75" x14ac:dyDescent="0.25">
      <c r="A864" s="355" t="s">
        <v>356</v>
      </c>
      <c r="B864" s="355"/>
      <c r="C864" s="355"/>
      <c r="D864" s="355"/>
      <c r="E864" s="355"/>
      <c r="F864" s="355"/>
      <c r="G864" s="355"/>
      <c r="H864" s="355"/>
    </row>
    <row r="865" spans="1:10" s="1" customFormat="1" ht="12.75" x14ac:dyDescent="0.2"/>
    <row r="866" spans="1:10" s="7" customFormat="1" ht="15.75" x14ac:dyDescent="0.25">
      <c r="A866" s="14" t="s">
        <v>50</v>
      </c>
      <c r="I866" s="971" t="s">
        <v>361</v>
      </c>
      <c r="J866" s="971"/>
    </row>
    <row r="867" spans="1:10" s="7" customFormat="1" ht="15.75" x14ac:dyDescent="0.25">
      <c r="A867" s="52" t="s">
        <v>357</v>
      </c>
      <c r="D867" s="897"/>
      <c r="E867" s="897"/>
      <c r="F867" s="897"/>
      <c r="G867" s="897"/>
      <c r="I867" s="913">
        <v>0</v>
      </c>
      <c r="J867" s="913"/>
    </row>
    <row r="868" spans="1:10" s="7" customFormat="1" ht="15.75" x14ac:dyDescent="0.25">
      <c r="A868" s="52" t="s">
        <v>358</v>
      </c>
      <c r="D868" s="901"/>
      <c r="E868" s="901"/>
      <c r="F868" s="901"/>
      <c r="G868" s="901"/>
      <c r="H868" s="52"/>
    </row>
    <row r="869" spans="1:10" s="7" customFormat="1" ht="15.75" x14ac:dyDescent="0.25">
      <c r="A869" s="52" t="s">
        <v>359</v>
      </c>
      <c r="D869" s="901"/>
      <c r="E869" s="901"/>
      <c r="F869" s="901"/>
      <c r="G869" s="901"/>
    </row>
    <row r="870" spans="1:10" s="7" customFormat="1" ht="15.75" x14ac:dyDescent="0.25">
      <c r="A870" s="52" t="s">
        <v>360</v>
      </c>
      <c r="D870" s="914"/>
      <c r="E870" s="914"/>
      <c r="F870" s="914"/>
      <c r="G870" s="914"/>
    </row>
    <row r="871" spans="1:10" s="1" customFormat="1" ht="15.75" customHeight="1" x14ac:dyDescent="0.2"/>
    <row r="872" spans="1:10" s="7" customFormat="1" ht="15.75" x14ac:dyDescent="0.25">
      <c r="A872" s="14" t="s">
        <v>51</v>
      </c>
      <c r="I872" s="971" t="s">
        <v>361</v>
      </c>
      <c r="J872" s="971"/>
    </row>
    <row r="873" spans="1:10" s="7" customFormat="1" ht="15.75" x14ac:dyDescent="0.25">
      <c r="A873" s="52" t="s">
        <v>357</v>
      </c>
      <c r="D873" s="897"/>
      <c r="E873" s="897"/>
      <c r="F873" s="897"/>
      <c r="G873" s="897"/>
      <c r="I873" s="913">
        <v>0</v>
      </c>
      <c r="J873" s="913"/>
    </row>
    <row r="874" spans="1:10" s="7" customFormat="1" ht="15.75" x14ac:dyDescent="0.25">
      <c r="A874" s="52" t="s">
        <v>358</v>
      </c>
      <c r="D874" s="897"/>
      <c r="E874" s="897"/>
      <c r="F874" s="897"/>
      <c r="G874" s="897"/>
      <c r="H874" s="52"/>
    </row>
    <row r="875" spans="1:10" s="7" customFormat="1" ht="15.75" x14ac:dyDescent="0.25">
      <c r="A875" s="52" t="s">
        <v>359</v>
      </c>
      <c r="D875" s="897"/>
      <c r="E875" s="897"/>
      <c r="F875" s="897"/>
      <c r="G875" s="897"/>
    </row>
    <row r="876" spans="1:10" s="7" customFormat="1" ht="15.75" x14ac:dyDescent="0.25">
      <c r="A876" s="52" t="s">
        <v>360</v>
      </c>
      <c r="D876" s="989"/>
      <c r="E876" s="989"/>
      <c r="F876" s="989"/>
      <c r="G876" s="989"/>
    </row>
    <row r="877" spans="1:10" s="7" customFormat="1" ht="15.75" customHeight="1" x14ac:dyDescent="0.25">
      <c r="A877" s="52"/>
      <c r="D877" s="279"/>
      <c r="E877" s="279"/>
      <c r="F877" s="279"/>
      <c r="G877" s="279"/>
    </row>
    <row r="878" spans="1:10" s="7" customFormat="1" ht="15.75" x14ac:dyDescent="0.25">
      <c r="A878" s="14" t="s">
        <v>53</v>
      </c>
      <c r="I878" s="971" t="s">
        <v>361</v>
      </c>
      <c r="J878" s="971"/>
    </row>
    <row r="879" spans="1:10" s="7" customFormat="1" ht="15.75" x14ac:dyDescent="0.25">
      <c r="A879" s="52" t="s">
        <v>357</v>
      </c>
      <c r="D879" s="897"/>
      <c r="E879" s="897"/>
      <c r="F879" s="897"/>
      <c r="G879" s="897"/>
      <c r="I879" s="913">
        <v>0</v>
      </c>
      <c r="J879" s="913"/>
    </row>
    <row r="880" spans="1:10" s="7" customFormat="1" ht="15.75" x14ac:dyDescent="0.25">
      <c r="A880" s="52" t="s">
        <v>358</v>
      </c>
      <c r="D880" s="897"/>
      <c r="E880" s="897"/>
      <c r="F880" s="897"/>
      <c r="G880" s="897"/>
      <c r="H880" s="52"/>
    </row>
    <row r="881" spans="1:13" ht="15.75" customHeight="1" x14ac:dyDescent="0.25">
      <c r="A881" s="52" t="s">
        <v>359</v>
      </c>
      <c r="B881" s="7"/>
      <c r="C881" s="7"/>
      <c r="D881" s="897"/>
      <c r="E881" s="897"/>
      <c r="F881" s="897"/>
      <c r="G881" s="897"/>
      <c r="H881" s="7"/>
      <c r="I881" s="7"/>
      <c r="J881" s="7"/>
      <c r="K881" s="10"/>
      <c r="L881" s="10"/>
      <c r="M881" s="10"/>
    </row>
    <row r="882" spans="1:13" ht="15.75" x14ac:dyDescent="0.25">
      <c r="A882" s="52" t="s">
        <v>360</v>
      </c>
      <c r="B882" s="7"/>
      <c r="C882" s="7"/>
      <c r="D882" s="989"/>
      <c r="E882" s="989"/>
      <c r="F882" s="989"/>
      <c r="G882" s="989"/>
      <c r="H882" s="7"/>
      <c r="I882" s="7"/>
      <c r="J882" s="7"/>
      <c r="K882" s="10"/>
      <c r="L882" s="10"/>
      <c r="M882" s="10"/>
    </row>
    <row r="883" spans="1:13" ht="15.75" customHeight="1" x14ac:dyDescent="0.25">
      <c r="B883" s="10"/>
      <c r="C883" s="10"/>
      <c r="D883" s="10"/>
      <c r="E883" s="10"/>
      <c r="F883" s="10"/>
      <c r="G883" s="10"/>
      <c r="H883" s="10"/>
      <c r="I883" s="10"/>
      <c r="J883" s="10"/>
      <c r="K883" s="10"/>
      <c r="L883" s="10"/>
      <c r="M883" s="10"/>
    </row>
    <row r="884" spans="1:13" s="7" customFormat="1" ht="15.75" x14ac:dyDescent="0.25">
      <c r="A884" s="14" t="s">
        <v>54</v>
      </c>
      <c r="I884" s="971" t="s">
        <v>361</v>
      </c>
      <c r="J884" s="971"/>
    </row>
    <row r="885" spans="1:13" s="7" customFormat="1" ht="15.75" x14ac:dyDescent="0.25">
      <c r="A885" s="52" t="s">
        <v>357</v>
      </c>
      <c r="D885" s="897"/>
      <c r="E885" s="897"/>
      <c r="F885" s="897"/>
      <c r="G885" s="897"/>
      <c r="I885" s="913">
        <v>0</v>
      </c>
      <c r="J885" s="913"/>
    </row>
    <row r="886" spans="1:13" s="7" customFormat="1" ht="15.75" x14ac:dyDescent="0.25">
      <c r="A886" s="52" t="s">
        <v>358</v>
      </c>
      <c r="D886" s="897"/>
      <c r="E886" s="897"/>
      <c r="F886" s="897"/>
      <c r="G886" s="897"/>
      <c r="H886" s="52"/>
    </row>
    <row r="887" spans="1:13" s="7" customFormat="1" ht="15.75" x14ac:dyDescent="0.25">
      <c r="A887" s="52" t="s">
        <v>359</v>
      </c>
      <c r="D887" s="897"/>
      <c r="E887" s="897"/>
      <c r="F887" s="897"/>
      <c r="G887" s="897"/>
    </row>
    <row r="888" spans="1:13" s="7" customFormat="1" ht="15.75" x14ac:dyDescent="0.25">
      <c r="A888" s="52" t="s">
        <v>360</v>
      </c>
      <c r="D888" s="989"/>
      <c r="E888" s="989"/>
      <c r="F888" s="989"/>
      <c r="G888" s="989"/>
    </row>
    <row r="889" spans="1:13" s="1" customFormat="1" ht="15.75" customHeight="1" x14ac:dyDescent="0.2"/>
    <row r="890" spans="1:13" s="7" customFormat="1" ht="15.75" x14ac:dyDescent="0.25">
      <c r="A890" s="14" t="s">
        <v>55</v>
      </c>
      <c r="I890" s="971" t="s">
        <v>361</v>
      </c>
      <c r="J890" s="971"/>
    </row>
    <row r="891" spans="1:13" s="7" customFormat="1" ht="15.75" x14ac:dyDescent="0.25">
      <c r="A891" s="52" t="s">
        <v>357</v>
      </c>
      <c r="D891" s="897"/>
      <c r="E891" s="897"/>
      <c r="F891" s="897"/>
      <c r="G891" s="897"/>
      <c r="I891" s="913">
        <v>0</v>
      </c>
      <c r="J891" s="913"/>
    </row>
    <row r="892" spans="1:13" s="7" customFormat="1" ht="15.75" x14ac:dyDescent="0.25">
      <c r="A892" s="52" t="s">
        <v>358</v>
      </c>
      <c r="D892" s="897"/>
      <c r="E892" s="897"/>
      <c r="F892" s="897"/>
      <c r="G892" s="897"/>
      <c r="H892" s="52"/>
    </row>
    <row r="893" spans="1:13" s="7" customFormat="1" ht="15.75" x14ac:dyDescent="0.25">
      <c r="A893" s="52" t="s">
        <v>359</v>
      </c>
      <c r="D893" s="897"/>
      <c r="E893" s="897"/>
      <c r="F893" s="897"/>
      <c r="G893" s="897"/>
    </row>
    <row r="894" spans="1:13" s="7" customFormat="1" ht="15.75" x14ac:dyDescent="0.25">
      <c r="A894" s="52" t="s">
        <v>360</v>
      </c>
      <c r="D894" s="989"/>
      <c r="E894" s="989"/>
      <c r="F894" s="989"/>
      <c r="G894" s="989"/>
    </row>
    <row r="895" spans="1:13" s="1" customFormat="1" ht="15.75" customHeight="1" x14ac:dyDescent="0.2"/>
    <row r="896" spans="1:13" s="7" customFormat="1" ht="16.5" thickBot="1" x14ac:dyDescent="0.3">
      <c r="H896" s="154" t="s">
        <v>362</v>
      </c>
      <c r="I896" s="1003">
        <f>SUM(I867:J891)</f>
        <v>0</v>
      </c>
      <c r="J896" s="1003"/>
    </row>
    <row r="897" spans="1:10" s="7" customFormat="1" ht="16.5" thickTop="1" x14ac:dyDescent="0.25">
      <c r="A897" s="52"/>
      <c r="D897" s="279"/>
      <c r="E897" s="279"/>
      <c r="F897" s="279"/>
      <c r="G897" s="279"/>
      <c r="I897" s="314"/>
      <c r="J897" s="314"/>
    </row>
    <row r="898" spans="1:10" s="7" customFormat="1" ht="15.75" customHeight="1" x14ac:dyDescent="0.25">
      <c r="A898" s="52"/>
      <c r="D898" s="279"/>
      <c r="E898" s="279"/>
      <c r="F898" s="279"/>
      <c r="G898" s="279"/>
      <c r="H898" s="52"/>
    </row>
    <row r="899" spans="1:10" s="7" customFormat="1" ht="15.75" x14ac:dyDescent="0.25">
      <c r="A899" s="52"/>
      <c r="D899" s="279"/>
      <c r="E899" s="279"/>
      <c r="F899" s="279"/>
      <c r="G899" s="279"/>
    </row>
    <row r="900" spans="1:10" s="7" customFormat="1" ht="15.75" x14ac:dyDescent="0.25">
      <c r="A900" s="52"/>
      <c r="D900" s="315"/>
      <c r="E900" s="315"/>
      <c r="F900" s="315"/>
      <c r="G900" s="315"/>
    </row>
    <row r="901" spans="1:10" s="1" customFormat="1" x14ac:dyDescent="0.25">
      <c r="A901" s="10" t="s">
        <v>1294</v>
      </c>
    </row>
    <row r="902" spans="1:10" s="7" customFormat="1" ht="15.75" x14ac:dyDescent="0.25">
      <c r="H902" s="154"/>
      <c r="I902" s="186"/>
      <c r="J902" s="186"/>
    </row>
    <row r="903" spans="1:10" s="1" customFormat="1" ht="12.75" x14ac:dyDescent="0.2"/>
    <row r="904" spans="1:10" ht="15.75" x14ac:dyDescent="0.25">
      <c r="A904" s="355" t="s">
        <v>363</v>
      </c>
      <c r="B904" s="355"/>
      <c r="C904" s="355"/>
      <c r="D904" s="355"/>
      <c r="E904" s="355"/>
      <c r="F904" s="355"/>
      <c r="G904" s="355"/>
      <c r="H904" s="355"/>
    </row>
    <row r="905" spans="1:10" s="1" customFormat="1" ht="12.75" x14ac:dyDescent="0.2"/>
    <row r="906" spans="1:10" s="7" customFormat="1" ht="15.75" x14ac:dyDescent="0.25">
      <c r="A906" s="14" t="s">
        <v>50</v>
      </c>
      <c r="I906" s="971" t="s">
        <v>361</v>
      </c>
      <c r="J906" s="971"/>
    </row>
    <row r="907" spans="1:10" s="7" customFormat="1" ht="15.75" customHeight="1" x14ac:dyDescent="0.25">
      <c r="A907" s="52" t="s">
        <v>357</v>
      </c>
      <c r="D907" s="897"/>
      <c r="E907" s="897"/>
      <c r="F907" s="897"/>
      <c r="G907" s="897"/>
      <c r="I907" s="913">
        <v>0</v>
      </c>
      <c r="J907" s="913"/>
    </row>
    <row r="908" spans="1:10" s="7" customFormat="1" ht="15.75" x14ac:dyDescent="0.25">
      <c r="A908" s="52" t="s">
        <v>358</v>
      </c>
      <c r="D908" s="901"/>
      <c r="E908" s="901"/>
      <c r="F908" s="901"/>
      <c r="G908" s="901"/>
      <c r="H908" s="52"/>
    </row>
    <row r="909" spans="1:10" s="7" customFormat="1" ht="15.75" x14ac:dyDescent="0.25">
      <c r="A909" s="52" t="s">
        <v>359</v>
      </c>
      <c r="D909" s="901"/>
      <c r="E909" s="901"/>
      <c r="F909" s="901"/>
      <c r="G909" s="901"/>
    </row>
    <row r="910" spans="1:10" s="7" customFormat="1" ht="15.75" x14ac:dyDescent="0.25">
      <c r="A910" s="52" t="s">
        <v>360</v>
      </c>
      <c r="D910" s="914"/>
      <c r="E910" s="914"/>
      <c r="F910" s="914"/>
      <c r="G910" s="914"/>
    </row>
    <row r="911" spans="1:10" s="1" customFormat="1" ht="15.75" customHeight="1" x14ac:dyDescent="0.2">
      <c r="D911" s="157"/>
      <c r="E911" s="157"/>
      <c r="F911" s="157"/>
      <c r="G911" s="157"/>
    </row>
    <row r="912" spans="1:10" s="7" customFormat="1" ht="15.75" x14ac:dyDescent="0.25">
      <c r="A912" s="14" t="s">
        <v>51</v>
      </c>
      <c r="I912" s="971" t="s">
        <v>361</v>
      </c>
      <c r="J912" s="971"/>
    </row>
    <row r="913" spans="1:10" s="7" customFormat="1" ht="15.75" x14ac:dyDescent="0.25">
      <c r="A913" s="52" t="s">
        <v>357</v>
      </c>
      <c r="D913" s="897"/>
      <c r="E913" s="897"/>
      <c r="F913" s="897"/>
      <c r="G913" s="897"/>
      <c r="I913" s="913">
        <v>0</v>
      </c>
      <c r="J913" s="913"/>
    </row>
    <row r="914" spans="1:10" s="7" customFormat="1" ht="15.75" x14ac:dyDescent="0.25">
      <c r="A914" s="52" t="s">
        <v>358</v>
      </c>
      <c r="D914" s="901"/>
      <c r="E914" s="901"/>
      <c r="F914" s="901"/>
      <c r="G914" s="901"/>
      <c r="H914" s="52"/>
    </row>
    <row r="915" spans="1:10" s="7" customFormat="1" ht="15.75" x14ac:dyDescent="0.25">
      <c r="A915" s="52" t="s">
        <v>359</v>
      </c>
      <c r="D915" s="901"/>
      <c r="E915" s="901"/>
      <c r="F915" s="901"/>
      <c r="G915" s="901"/>
    </row>
    <row r="916" spans="1:10" s="7" customFormat="1" ht="15.75" x14ac:dyDescent="0.25">
      <c r="A916" s="52" t="s">
        <v>360</v>
      </c>
      <c r="D916" s="914"/>
      <c r="E916" s="914"/>
      <c r="F916" s="914"/>
      <c r="G916" s="914"/>
    </row>
    <row r="917" spans="1:10" s="1" customFormat="1" ht="15.75" customHeight="1" x14ac:dyDescent="0.2">
      <c r="D917" s="157"/>
      <c r="E917" s="157"/>
      <c r="F917" s="157"/>
      <c r="G917" s="157"/>
    </row>
    <row r="918" spans="1:10" s="7" customFormat="1" ht="15.75" x14ac:dyDescent="0.25">
      <c r="A918" s="14" t="s">
        <v>53</v>
      </c>
      <c r="I918" s="971" t="s">
        <v>361</v>
      </c>
      <c r="J918" s="971"/>
    </row>
    <row r="919" spans="1:10" s="7" customFormat="1" ht="15.75" x14ac:dyDescent="0.25">
      <c r="A919" s="52" t="s">
        <v>357</v>
      </c>
      <c r="D919" s="897"/>
      <c r="E919" s="897"/>
      <c r="F919" s="897"/>
      <c r="G919" s="897"/>
      <c r="I919" s="913">
        <v>0</v>
      </c>
      <c r="J919" s="913"/>
    </row>
    <row r="920" spans="1:10" s="7" customFormat="1" ht="15.75" x14ac:dyDescent="0.25">
      <c r="A920" s="52" t="s">
        <v>358</v>
      </c>
      <c r="D920" s="901"/>
      <c r="E920" s="901"/>
      <c r="F920" s="901"/>
      <c r="G920" s="901"/>
      <c r="H920" s="52"/>
    </row>
    <row r="921" spans="1:10" s="7" customFormat="1" ht="15.75" x14ac:dyDescent="0.25">
      <c r="A921" s="52" t="s">
        <v>359</v>
      </c>
      <c r="D921" s="901"/>
      <c r="E921" s="901"/>
      <c r="F921" s="901"/>
      <c r="G921" s="901"/>
    </row>
    <row r="922" spans="1:10" s="7" customFormat="1" ht="15.75" x14ac:dyDescent="0.25">
      <c r="A922" s="52" t="s">
        <v>360</v>
      </c>
      <c r="D922" s="914"/>
      <c r="E922" s="914"/>
      <c r="F922" s="914"/>
      <c r="G922" s="914"/>
    </row>
    <row r="923" spans="1:10" s="1" customFormat="1" ht="15.75" customHeight="1" x14ac:dyDescent="0.2"/>
    <row r="924" spans="1:10" s="7" customFormat="1" ht="15.75" x14ac:dyDescent="0.25">
      <c r="A924" s="14" t="s">
        <v>54</v>
      </c>
      <c r="I924" s="971" t="s">
        <v>361</v>
      </c>
      <c r="J924" s="971"/>
    </row>
    <row r="925" spans="1:10" s="7" customFormat="1" ht="15.75" x14ac:dyDescent="0.25">
      <c r="A925" s="52" t="s">
        <v>357</v>
      </c>
      <c r="D925" s="897"/>
      <c r="E925" s="897"/>
      <c r="F925" s="897"/>
      <c r="G925" s="897"/>
      <c r="I925" s="913">
        <v>0</v>
      </c>
      <c r="J925" s="913"/>
    </row>
    <row r="926" spans="1:10" s="7" customFormat="1" ht="15.75" x14ac:dyDescent="0.25">
      <c r="A926" s="52" t="s">
        <v>358</v>
      </c>
      <c r="D926" s="901"/>
      <c r="E926" s="901"/>
      <c r="F926" s="901"/>
      <c r="G926" s="901"/>
      <c r="H926" s="52"/>
    </row>
    <row r="927" spans="1:10" s="7" customFormat="1" ht="15.75" x14ac:dyDescent="0.25">
      <c r="A927" s="52" t="s">
        <v>359</v>
      </c>
      <c r="D927" s="901"/>
      <c r="E927" s="901"/>
      <c r="F927" s="901"/>
      <c r="G927" s="901"/>
    </row>
    <row r="928" spans="1:10" s="7" customFormat="1" ht="15.75" x14ac:dyDescent="0.25">
      <c r="A928" s="52" t="s">
        <v>360</v>
      </c>
      <c r="D928" s="914"/>
      <c r="E928" s="914"/>
      <c r="F928" s="914"/>
      <c r="G928" s="914"/>
    </row>
    <row r="929" spans="1:10" s="1" customFormat="1" ht="15.75" customHeight="1" x14ac:dyDescent="0.2">
      <c r="D929" s="157"/>
      <c r="E929" s="157"/>
      <c r="F929" s="157"/>
      <c r="G929" s="157"/>
    </row>
    <row r="930" spans="1:10" s="7" customFormat="1" ht="15.75" x14ac:dyDescent="0.25">
      <c r="A930" s="14" t="s">
        <v>55</v>
      </c>
      <c r="I930" s="971" t="s">
        <v>361</v>
      </c>
      <c r="J930" s="971"/>
    </row>
    <row r="931" spans="1:10" s="7" customFormat="1" ht="15.75" x14ac:dyDescent="0.25">
      <c r="A931" s="52" t="s">
        <v>357</v>
      </c>
      <c r="D931" s="897"/>
      <c r="E931" s="897"/>
      <c r="F931" s="897"/>
      <c r="G931" s="897"/>
      <c r="I931" s="913">
        <v>0</v>
      </c>
      <c r="J931" s="913"/>
    </row>
    <row r="932" spans="1:10" s="7" customFormat="1" ht="15.75" x14ac:dyDescent="0.25">
      <c r="A932" s="52" t="s">
        <v>358</v>
      </c>
      <c r="D932" s="897"/>
      <c r="E932" s="897"/>
      <c r="F932" s="897"/>
      <c r="G932" s="897"/>
      <c r="H932" s="52"/>
    </row>
    <row r="933" spans="1:10" s="7" customFormat="1" ht="15.75" x14ac:dyDescent="0.25">
      <c r="A933" s="52" t="s">
        <v>359</v>
      </c>
      <c r="D933" s="897"/>
      <c r="E933" s="897"/>
      <c r="F933" s="897"/>
      <c r="G933" s="897"/>
    </row>
    <row r="934" spans="1:10" s="7" customFormat="1" ht="15.75" x14ac:dyDescent="0.25">
      <c r="A934" s="52" t="s">
        <v>360</v>
      </c>
      <c r="D934" s="989"/>
      <c r="E934" s="989"/>
      <c r="F934" s="989"/>
      <c r="G934" s="989"/>
    </row>
    <row r="935" spans="1:10" s="1" customFormat="1" ht="15.75" customHeight="1" x14ac:dyDescent="0.2"/>
    <row r="936" spans="1:10" s="7" customFormat="1" ht="16.5" thickBot="1" x14ac:dyDescent="0.3">
      <c r="H936" s="154" t="s">
        <v>591</v>
      </c>
      <c r="I936" s="1003">
        <f>SUM(I907:J931)</f>
        <v>0</v>
      </c>
      <c r="J936" s="1003"/>
    </row>
    <row r="937" spans="1:10" s="7" customFormat="1" ht="16.5" thickTop="1" x14ac:dyDescent="0.25">
      <c r="H937" s="154"/>
      <c r="I937" s="186"/>
      <c r="J937" s="186"/>
    </row>
    <row r="938" spans="1:10" s="7" customFormat="1" ht="15.75" x14ac:dyDescent="0.25">
      <c r="H938" s="154"/>
      <c r="I938" s="186"/>
      <c r="J938" s="186"/>
    </row>
    <row r="939" spans="1:10" s="1" customFormat="1" ht="12.75" x14ac:dyDescent="0.2">
      <c r="H939" s="200"/>
      <c r="I939" s="201"/>
      <c r="J939" s="201"/>
    </row>
    <row r="940" spans="1:10" s="7" customFormat="1" ht="15.75" x14ac:dyDescent="0.25">
      <c r="A940" s="253" t="s">
        <v>1029</v>
      </c>
      <c r="C940" s="154"/>
      <c r="D940" s="185"/>
      <c r="E940" s="185"/>
      <c r="F940" s="202"/>
      <c r="G940" s="52"/>
      <c r="H940" s="52"/>
    </row>
    <row r="941" spans="1:10" s="7" customFormat="1" ht="15.75" x14ac:dyDescent="0.25">
      <c r="A941" s="52"/>
      <c r="C941" s="154"/>
      <c r="D941" s="185"/>
      <c r="E941" s="185"/>
      <c r="F941" s="202"/>
      <c r="G941" s="52"/>
      <c r="H941" s="52"/>
    </row>
    <row r="942" spans="1:10" s="7" customFormat="1" ht="15.75" x14ac:dyDescent="0.25">
      <c r="A942" s="52"/>
      <c r="C942" s="154"/>
      <c r="D942" s="185"/>
      <c r="E942" s="185"/>
      <c r="F942" s="202"/>
      <c r="G942" s="52"/>
      <c r="H942" s="52"/>
    </row>
    <row r="943" spans="1:10" s="1" customFormat="1" ht="12.75" x14ac:dyDescent="0.2">
      <c r="D943" s="157"/>
      <c r="E943" s="157"/>
      <c r="F943" s="157"/>
      <c r="G943" s="157"/>
    </row>
    <row r="944" spans="1:10" s="7" customFormat="1" ht="15.75" x14ac:dyDescent="0.25">
      <c r="A944" s="121"/>
      <c r="B944" s="203"/>
      <c r="C944" s="204"/>
      <c r="D944" s="205"/>
      <c r="E944" s="206"/>
      <c r="F944" s="207"/>
      <c r="G944" s="99" t="s">
        <v>564</v>
      </c>
      <c r="H944" s="331" t="s">
        <v>376</v>
      </c>
      <c r="I944" s="990" t="s">
        <v>251</v>
      </c>
      <c r="J944" s="991"/>
    </row>
    <row r="945" spans="1:13" s="7" customFormat="1" ht="15.75" x14ac:dyDescent="0.25">
      <c r="A945" s="208"/>
      <c r="C945" s="209"/>
      <c r="D945" s="210"/>
      <c r="E945" s="209"/>
      <c r="F945" s="130" t="s">
        <v>372</v>
      </c>
      <c r="G945" s="130" t="s">
        <v>374</v>
      </c>
      <c r="H945" s="332" t="s">
        <v>377</v>
      </c>
      <c r="I945" s="907" t="s">
        <v>378</v>
      </c>
      <c r="J945" s="908"/>
    </row>
    <row r="946" spans="1:13" s="7" customFormat="1" ht="15.75" x14ac:dyDescent="0.25">
      <c r="A946" s="211"/>
      <c r="B946" s="134"/>
      <c r="C946" s="212"/>
      <c r="D946" s="902" t="s">
        <v>361</v>
      </c>
      <c r="E946" s="904"/>
      <c r="F946" s="213" t="s">
        <v>373</v>
      </c>
      <c r="G946" s="213" t="s">
        <v>375</v>
      </c>
      <c r="H946" s="213" t="s">
        <v>375</v>
      </c>
      <c r="I946" s="902" t="s">
        <v>379</v>
      </c>
      <c r="J946" s="904"/>
    </row>
    <row r="947" spans="1:13" s="7" customFormat="1" ht="15.75" x14ac:dyDescent="0.25">
      <c r="A947" s="208" t="s">
        <v>364</v>
      </c>
      <c r="C947" s="209"/>
      <c r="D947" s="909">
        <v>0</v>
      </c>
      <c r="E947" s="910"/>
      <c r="F947" s="180"/>
      <c r="G947" s="249"/>
      <c r="H947" s="249"/>
      <c r="I947" s="905">
        <v>0</v>
      </c>
      <c r="J947" s="906"/>
    </row>
    <row r="948" spans="1:13" s="7" customFormat="1" ht="15.75" x14ac:dyDescent="0.25">
      <c r="A948" s="208" t="s">
        <v>910</v>
      </c>
      <c r="C948" s="209"/>
      <c r="D948" s="909">
        <v>0</v>
      </c>
      <c r="E948" s="910"/>
      <c r="F948" s="181"/>
      <c r="G948" s="249"/>
      <c r="H948" s="249"/>
      <c r="I948" s="905">
        <v>0</v>
      </c>
      <c r="J948" s="906"/>
    </row>
    <row r="949" spans="1:13" s="7" customFormat="1" ht="15.75" x14ac:dyDescent="0.25">
      <c r="A949" s="208" t="s">
        <v>365</v>
      </c>
      <c r="C949" s="209"/>
      <c r="D949" s="909">
        <v>0</v>
      </c>
      <c r="E949" s="910"/>
      <c r="F949" s="181"/>
      <c r="G949" s="249"/>
      <c r="H949" s="249"/>
      <c r="I949" s="905">
        <v>0</v>
      </c>
      <c r="J949" s="906"/>
    </row>
    <row r="950" spans="1:13" s="7" customFormat="1" ht="15.75" x14ac:dyDescent="0.25">
      <c r="A950" s="208" t="s">
        <v>366</v>
      </c>
      <c r="C950" s="209"/>
      <c r="D950" s="909">
        <v>0</v>
      </c>
      <c r="E950" s="910"/>
      <c r="F950" s="181"/>
      <c r="G950" s="249"/>
      <c r="H950" s="249"/>
      <c r="I950" s="905">
        <v>0</v>
      </c>
      <c r="J950" s="906"/>
    </row>
    <row r="951" spans="1:13" s="7" customFormat="1" ht="15.75" x14ac:dyDescent="0.25">
      <c r="A951" s="208" t="s">
        <v>367</v>
      </c>
      <c r="C951" s="209"/>
      <c r="D951" s="909">
        <v>0</v>
      </c>
      <c r="E951" s="910"/>
      <c r="F951" s="181"/>
      <c r="G951" s="249"/>
      <c r="H951" s="249"/>
      <c r="I951" s="905">
        <v>0</v>
      </c>
      <c r="J951" s="906"/>
    </row>
    <row r="952" spans="1:13" s="7" customFormat="1" ht="15.75" x14ac:dyDescent="0.25">
      <c r="A952" s="208" t="s">
        <v>368</v>
      </c>
      <c r="C952" s="209"/>
      <c r="D952" s="909">
        <v>0</v>
      </c>
      <c r="E952" s="910"/>
      <c r="F952" s="181"/>
      <c r="G952" s="249"/>
      <c r="H952" s="249"/>
      <c r="I952" s="905">
        <v>0</v>
      </c>
      <c r="J952" s="906"/>
    </row>
    <row r="953" spans="1:13" s="7" customFormat="1" ht="15.75" x14ac:dyDescent="0.25">
      <c r="A953" s="208" t="s">
        <v>369</v>
      </c>
      <c r="C953" s="209"/>
      <c r="D953" s="909">
        <v>0</v>
      </c>
      <c r="E953" s="910"/>
      <c r="F953" s="181"/>
      <c r="G953" s="249"/>
      <c r="H953" s="249"/>
      <c r="I953" s="905">
        <v>0</v>
      </c>
      <c r="J953" s="906"/>
    </row>
    <row r="954" spans="1:13" s="7" customFormat="1" ht="15.75" x14ac:dyDescent="0.25">
      <c r="A954" s="208" t="s">
        <v>370</v>
      </c>
      <c r="C954" s="209"/>
      <c r="D954" s="909">
        <v>0</v>
      </c>
      <c r="E954" s="910"/>
      <c r="F954" s="181"/>
      <c r="G954" s="249"/>
      <c r="H954" s="249"/>
      <c r="I954" s="905">
        <v>0</v>
      </c>
      <c r="J954" s="906"/>
    </row>
    <row r="955" spans="1:13" s="7" customFormat="1" ht="15.75" x14ac:dyDescent="0.25">
      <c r="A955" s="208" t="s">
        <v>371</v>
      </c>
      <c r="C955" s="209"/>
      <c r="D955" s="909">
        <v>0</v>
      </c>
      <c r="E955" s="910"/>
      <c r="F955" s="181"/>
      <c r="G955" s="249"/>
      <c r="H955" s="249"/>
      <c r="I955" s="905">
        <v>0</v>
      </c>
      <c r="J955" s="906"/>
    </row>
    <row r="956" spans="1:13" s="7" customFormat="1" ht="15.75" x14ac:dyDescent="0.25">
      <c r="A956" s="208" t="s">
        <v>168</v>
      </c>
      <c r="B956" s="974"/>
      <c r="C956" s="1002"/>
      <c r="D956" s="909">
        <v>0</v>
      </c>
      <c r="E956" s="910"/>
      <c r="F956" s="181"/>
      <c r="G956" s="249"/>
      <c r="H956" s="249"/>
      <c r="I956" s="905">
        <v>0</v>
      </c>
      <c r="J956" s="906"/>
    </row>
    <row r="957" spans="1:13" s="7" customFormat="1" ht="15.75" x14ac:dyDescent="0.25">
      <c r="A957" s="208" t="s">
        <v>168</v>
      </c>
      <c r="B957" s="911"/>
      <c r="C957" s="912"/>
      <c r="D957" s="909">
        <v>0</v>
      </c>
      <c r="E957" s="910"/>
      <c r="F957" s="181"/>
      <c r="G957" s="249"/>
      <c r="H957" s="249"/>
      <c r="I957" s="905">
        <v>0</v>
      </c>
      <c r="J957" s="906"/>
    </row>
    <row r="958" spans="1:13" s="7" customFormat="1" ht="16.5" thickBot="1" x14ac:dyDescent="0.3">
      <c r="A958" s="210"/>
      <c r="C958" s="214" t="s">
        <v>203</v>
      </c>
      <c r="D958" s="983">
        <f>SUM(D947:E957)</f>
        <v>0</v>
      </c>
      <c r="E958" s="984"/>
      <c r="F958" s="202"/>
      <c r="G958" s="52"/>
      <c r="H958" s="52"/>
      <c r="I958" s="985">
        <f>SUM(I947:J957)</f>
        <v>0</v>
      </c>
      <c r="J958" s="986"/>
    </row>
    <row r="959" spans="1:13" s="1" customFormat="1" ht="13.5" thickTop="1" x14ac:dyDescent="0.2">
      <c r="A959" s="215"/>
      <c r="B959" s="216"/>
      <c r="C959" s="217"/>
      <c r="D959" s="218"/>
      <c r="E959" s="218"/>
      <c r="F959" s="219"/>
      <c r="G959" s="220"/>
      <c r="H959" s="220"/>
      <c r="I959" s="221"/>
      <c r="J959" s="222"/>
      <c r="K959" s="150"/>
      <c r="L959" s="150"/>
      <c r="M959" s="150"/>
    </row>
    <row r="960" spans="1:13" s="1" customFormat="1" ht="12.75" x14ac:dyDescent="0.2">
      <c r="A960" s="223"/>
    </row>
    <row r="961" spans="1:13" s="1" customFormat="1" ht="12.75" x14ac:dyDescent="0.2">
      <c r="A961" s="223"/>
    </row>
    <row r="962" spans="1:13" s="1" customFormat="1" ht="12.75" x14ac:dyDescent="0.2">
      <c r="A962" s="223"/>
    </row>
    <row r="963" spans="1:13" s="1" customFormat="1" ht="12.75" x14ac:dyDescent="0.2">
      <c r="A963" s="223"/>
    </row>
    <row r="964" spans="1:13" s="1" customFormat="1" ht="12.75" x14ac:dyDescent="0.2">
      <c r="A964" s="223"/>
    </row>
    <row r="965" spans="1:13" s="1" customFormat="1" ht="12.75" x14ac:dyDescent="0.2">
      <c r="A965" s="223"/>
    </row>
    <row r="966" spans="1:13" s="1" customFormat="1" ht="12.75" x14ac:dyDescent="0.2">
      <c r="A966" s="223"/>
    </row>
    <row r="969" spans="1:13" x14ac:dyDescent="0.25">
      <c r="A969" s="352"/>
      <c r="E969" s="10"/>
      <c r="F969" s="10"/>
      <c r="G969" s="10"/>
      <c r="H969" s="10"/>
      <c r="I969" s="10"/>
      <c r="J969" s="10"/>
      <c r="K969" s="10"/>
      <c r="L969" s="10"/>
      <c r="M969" s="10"/>
    </row>
    <row r="970" spans="1:13" x14ac:dyDescent="0.25">
      <c r="A970" s="10" t="s">
        <v>1294</v>
      </c>
    </row>
    <row r="972" spans="1:13" s="178" customFormat="1" ht="21" x14ac:dyDescent="0.35">
      <c r="A972" s="312" t="s">
        <v>945</v>
      </c>
    </row>
    <row r="973" spans="1:13" x14ac:dyDescent="0.25">
      <c r="A973" s="455"/>
      <c r="B973" s="309"/>
      <c r="C973" s="309"/>
      <c r="D973" s="309"/>
      <c r="E973" s="309"/>
    </row>
    <row r="974" spans="1:13" s="1" customFormat="1" x14ac:dyDescent="0.2">
      <c r="A974" s="456" t="s">
        <v>1040</v>
      </c>
      <c r="B974" s="457"/>
    </row>
    <row r="975" spans="1:13" s="7" customFormat="1" ht="15.75" x14ac:dyDescent="0.25">
      <c r="A975" s="458"/>
      <c r="B975" s="459"/>
      <c r="C975" s="459"/>
      <c r="D975" s="460"/>
      <c r="E975" s="461"/>
      <c r="F975" s="461"/>
      <c r="G975" s="461"/>
      <c r="H975" s="461"/>
      <c r="I975" s="401"/>
      <c r="J975" s="878" t="s">
        <v>425</v>
      </c>
      <c r="K975" s="879"/>
    </row>
    <row r="976" spans="1:13" s="7" customFormat="1" ht="15.75" x14ac:dyDescent="0.25">
      <c r="A976" s="462"/>
      <c r="B976" s="53"/>
      <c r="C976" s="53"/>
      <c r="D976" s="463"/>
      <c r="E976" s="388"/>
      <c r="F976" s="388"/>
      <c r="G976" s="388"/>
      <c r="H976" s="402"/>
      <c r="I976" s="464" t="s">
        <v>426</v>
      </c>
      <c r="J976" s="99"/>
      <c r="K976" s="333" t="s">
        <v>1142</v>
      </c>
    </row>
    <row r="977" spans="1:11" s="7" customFormat="1" ht="15.75" x14ac:dyDescent="0.25">
      <c r="A977" s="462"/>
      <c r="B977" s="53"/>
      <c r="C977" s="53"/>
      <c r="D977" s="463"/>
      <c r="E977" s="130" t="s">
        <v>269</v>
      </c>
      <c r="F977" s="130" t="s">
        <v>1123</v>
      </c>
      <c r="G977" s="130" t="s">
        <v>182</v>
      </c>
      <c r="H977" s="130" t="s">
        <v>203</v>
      </c>
      <c r="I977" s="130" t="s">
        <v>428</v>
      </c>
      <c r="J977" s="130" t="s">
        <v>532</v>
      </c>
      <c r="K977" s="333" t="s">
        <v>871</v>
      </c>
    </row>
    <row r="978" spans="1:11" s="7" customFormat="1" ht="15.75" x14ac:dyDescent="0.25">
      <c r="A978" s="902" t="s">
        <v>424</v>
      </c>
      <c r="B978" s="903"/>
      <c r="C978" s="903"/>
      <c r="D978" s="904"/>
      <c r="E978" s="213" t="s">
        <v>427</v>
      </c>
      <c r="F978" s="213" t="s">
        <v>427</v>
      </c>
      <c r="G978" s="213" t="s">
        <v>427</v>
      </c>
      <c r="H978" s="213" t="s">
        <v>380</v>
      </c>
      <c r="I978" s="213" t="s">
        <v>429</v>
      </c>
      <c r="J978" s="213" t="s">
        <v>862</v>
      </c>
      <c r="K978" s="328" t="s">
        <v>389</v>
      </c>
    </row>
    <row r="979" spans="1:11" x14ac:dyDescent="0.25">
      <c r="A979" s="465"/>
      <c r="B979" s="1"/>
      <c r="C979" s="1"/>
      <c r="D979" s="392"/>
      <c r="E979" s="466"/>
      <c r="F979" s="466"/>
      <c r="G979" s="466"/>
      <c r="H979" s="466"/>
      <c r="I979" s="467"/>
      <c r="J979" s="468"/>
      <c r="K979" s="469"/>
    </row>
    <row r="980" spans="1:11" s="7" customFormat="1" ht="15.75" x14ac:dyDescent="0.25">
      <c r="A980" s="470" t="s">
        <v>532</v>
      </c>
      <c r="B980" s="471"/>
      <c r="C980" s="471"/>
      <c r="D980" s="472"/>
      <c r="E980" s="473"/>
      <c r="F980" s="473"/>
      <c r="G980" s="473"/>
      <c r="H980" s="474"/>
      <c r="I980" s="475"/>
      <c r="J980" s="701" t="s">
        <v>1018</v>
      </c>
      <c r="K980" s="702"/>
    </row>
    <row r="981" spans="1:11" s="7" customFormat="1" ht="15.75" x14ac:dyDescent="0.25">
      <c r="A981" s="211" t="s">
        <v>381</v>
      </c>
      <c r="B981" s="134"/>
      <c r="C981" s="134"/>
      <c r="D981" s="212"/>
      <c r="E981" s="159">
        <v>0</v>
      </c>
      <c r="F981" s="159">
        <v>0</v>
      </c>
      <c r="G981" s="159">
        <v>0</v>
      </c>
      <c r="H981" s="476">
        <f>+E981+F981+G981</f>
        <v>0</v>
      </c>
      <c r="I981" s="621" t="e">
        <f>+H981/$H$1117</f>
        <v>#DIV/0!</v>
      </c>
      <c r="J981" s="240"/>
      <c r="K981" s="241"/>
    </row>
    <row r="982" spans="1:11" s="7" customFormat="1" ht="15.75" x14ac:dyDescent="0.25">
      <c r="A982" s="211" t="s">
        <v>836</v>
      </c>
      <c r="B982" s="134"/>
      <c r="C982" s="134"/>
      <c r="D982" s="212"/>
      <c r="E982" s="160">
        <v>0</v>
      </c>
      <c r="F982" s="160">
        <v>0</v>
      </c>
      <c r="G982" s="160">
        <v>0</v>
      </c>
      <c r="H982" s="478">
        <f>+E982+F982+G982</f>
        <v>0</v>
      </c>
      <c r="I982" s="621" t="e">
        <f>+H982/$H$1117</f>
        <v>#DIV/0!</v>
      </c>
      <c r="J982" s="161">
        <v>0</v>
      </c>
      <c r="K982" s="158"/>
    </row>
    <row r="983" spans="1:11" s="7" customFormat="1" ht="15.75" x14ac:dyDescent="0.25">
      <c r="A983" s="211" t="s">
        <v>168</v>
      </c>
      <c r="B983" s="901"/>
      <c r="C983" s="901"/>
      <c r="D983" s="212"/>
      <c r="E983" s="160">
        <v>0</v>
      </c>
      <c r="F983" s="160">
        <v>0</v>
      </c>
      <c r="G983" s="160">
        <v>0</v>
      </c>
      <c r="H983" s="478">
        <f>+E983+F983+G983</f>
        <v>0</v>
      </c>
      <c r="I983" s="621" t="e">
        <f>+H983/$H$1117</f>
        <v>#DIV/0!</v>
      </c>
      <c r="J983" s="162">
        <v>0</v>
      </c>
      <c r="K983" s="241"/>
    </row>
    <row r="984" spans="1:11" s="7" customFormat="1" ht="15.75" x14ac:dyDescent="0.25">
      <c r="A984" s="211" t="s">
        <v>168</v>
      </c>
      <c r="B984" s="901"/>
      <c r="C984" s="901"/>
      <c r="D984" s="212"/>
      <c r="E984" s="159">
        <v>0</v>
      </c>
      <c r="F984" s="159">
        <v>0</v>
      </c>
      <c r="G984" s="159">
        <v>0</v>
      </c>
      <c r="H984" s="478">
        <f>+E984+F984+G984</f>
        <v>0</v>
      </c>
      <c r="I984" s="621" t="e">
        <f>+H984/$H$1117</f>
        <v>#DIV/0!</v>
      </c>
      <c r="J984" s="161">
        <v>0</v>
      </c>
      <c r="K984" s="241"/>
    </row>
    <row r="985" spans="1:11" s="7" customFormat="1" ht="15.75" x14ac:dyDescent="0.25">
      <c r="A985" s="211" t="s">
        <v>168</v>
      </c>
      <c r="B985" s="901"/>
      <c r="C985" s="901"/>
      <c r="D985" s="224"/>
      <c r="E985" s="159">
        <v>0</v>
      </c>
      <c r="F985" s="159">
        <v>0</v>
      </c>
      <c r="G985" s="159">
        <v>0</v>
      </c>
      <c r="H985" s="478">
        <f>+E985+F985+G985</f>
        <v>0</v>
      </c>
      <c r="I985" s="621" t="e">
        <f>+H985/$H$1117</f>
        <v>#DIV/0!</v>
      </c>
      <c r="J985" s="161">
        <v>0</v>
      </c>
      <c r="K985" s="241"/>
    </row>
    <row r="986" spans="1:11" s="7" customFormat="1" ht="15.75" x14ac:dyDescent="0.25">
      <c r="A986" s="208"/>
      <c r="D986" s="479" t="s">
        <v>393</v>
      </c>
      <c r="E986" s="246">
        <f>SUM(E981:E985)</f>
        <v>0</v>
      </c>
      <c r="F986" s="246">
        <f>SUM(F981:F985)</f>
        <v>0</v>
      </c>
      <c r="G986" s="246">
        <f>SUM(G981:G985)</f>
        <v>0</v>
      </c>
      <c r="H986" s="246">
        <f>SUM(H981:H985)</f>
        <v>0</v>
      </c>
      <c r="I986" s="480"/>
      <c r="J986" s="245">
        <f>SUM(J982:J985)</f>
        <v>0</v>
      </c>
      <c r="K986" s="245">
        <f>SUM(K981:K984)</f>
        <v>0</v>
      </c>
    </row>
    <row r="987" spans="1:11" x14ac:dyDescent="0.25">
      <c r="A987" s="481" t="s">
        <v>1053</v>
      </c>
      <c r="D987" s="482"/>
      <c r="E987" s="483"/>
      <c r="F987" s="483"/>
      <c r="G987" s="484"/>
      <c r="H987" s="19"/>
      <c r="I987" s="485"/>
      <c r="J987" s="19"/>
      <c r="K987" s="486"/>
    </row>
    <row r="988" spans="1:11" x14ac:dyDescent="0.25">
      <c r="A988" s="481" t="s">
        <v>992</v>
      </c>
      <c r="D988" s="482"/>
      <c r="E988" s="483"/>
      <c r="F988" s="483"/>
      <c r="G988" s="484"/>
      <c r="H988" s="19"/>
      <c r="I988" s="485"/>
      <c r="J988" s="19"/>
      <c r="K988" s="486"/>
    </row>
    <row r="989" spans="1:11" s="1" customFormat="1" ht="12.75" x14ac:dyDescent="0.2">
      <c r="A989" s="465"/>
      <c r="D989" s="487"/>
      <c r="E989" s="488"/>
      <c r="F989" s="488"/>
      <c r="G989" s="488"/>
      <c r="H989" s="488"/>
      <c r="I989" s="489"/>
      <c r="J989" s="488"/>
      <c r="K989" s="490"/>
    </row>
    <row r="990" spans="1:11" s="7" customFormat="1" ht="15.75" x14ac:dyDescent="0.25">
      <c r="A990" s="470" t="s">
        <v>382</v>
      </c>
      <c r="B990" s="471"/>
      <c r="C990" s="471"/>
      <c r="D990" s="491"/>
      <c r="E990" s="492"/>
      <c r="F990" s="492"/>
      <c r="G990" s="493"/>
      <c r="H990" s="494"/>
      <c r="I990" s="495"/>
      <c r="J990" s="699" t="s">
        <v>572</v>
      </c>
      <c r="K990" s="700"/>
    </row>
    <row r="991" spans="1:11" s="7" customFormat="1" ht="15.75" x14ac:dyDescent="0.25">
      <c r="A991" s="211" t="s">
        <v>383</v>
      </c>
      <c r="B991" s="134"/>
      <c r="C991" s="134"/>
      <c r="D991" s="496"/>
      <c r="E991" s="159">
        <v>0</v>
      </c>
      <c r="F991" s="159">
        <v>0</v>
      </c>
      <c r="G991" s="159">
        <v>0</v>
      </c>
      <c r="H991" s="497">
        <f t="shared" ref="H991:H997" si="23">+E991+F991+G991</f>
        <v>0</v>
      </c>
      <c r="I991" s="477" t="e">
        <f t="shared" ref="I991:I997" si="24">+H991/$H$1117</f>
        <v>#DIV/0!</v>
      </c>
      <c r="J991" s="161">
        <v>0</v>
      </c>
      <c r="K991" s="161">
        <v>0</v>
      </c>
    </row>
    <row r="992" spans="1:11" s="7" customFormat="1" ht="15.75" x14ac:dyDescent="0.25">
      <c r="A992" s="211" t="s">
        <v>384</v>
      </c>
      <c r="B992" s="134"/>
      <c r="C992" s="134"/>
      <c r="D992" s="498"/>
      <c r="E992" s="159">
        <v>0</v>
      </c>
      <c r="F992" s="159">
        <v>0</v>
      </c>
      <c r="G992" s="159">
        <v>0</v>
      </c>
      <c r="H992" s="499">
        <f t="shared" si="23"/>
        <v>0</v>
      </c>
      <c r="I992" s="477" t="e">
        <f t="shared" si="24"/>
        <v>#DIV/0!</v>
      </c>
      <c r="J992" s="162">
        <v>0</v>
      </c>
      <c r="K992" s="162">
        <v>0</v>
      </c>
    </row>
    <row r="993" spans="1:14" s="7" customFormat="1" ht="15.75" x14ac:dyDescent="0.25">
      <c r="A993" s="211" t="s">
        <v>385</v>
      </c>
      <c r="B993" s="134"/>
      <c r="C993" s="134"/>
      <c r="D993" s="498"/>
      <c r="E993" s="159">
        <v>0</v>
      </c>
      <c r="F993" s="159">
        <v>0</v>
      </c>
      <c r="G993" s="159">
        <v>0</v>
      </c>
      <c r="H993" s="499">
        <f t="shared" si="23"/>
        <v>0</v>
      </c>
      <c r="I993" s="477" t="e">
        <f t="shared" si="24"/>
        <v>#DIV/0!</v>
      </c>
      <c r="J993" s="318"/>
      <c r="K993" s="318"/>
    </row>
    <row r="994" spans="1:14" s="7" customFormat="1" ht="15.75" x14ac:dyDescent="0.25">
      <c r="A994" s="211" t="s">
        <v>386</v>
      </c>
      <c r="B994" s="134"/>
      <c r="C994" s="134"/>
      <c r="D994" s="498"/>
      <c r="E994" s="159">
        <v>0</v>
      </c>
      <c r="F994" s="159">
        <v>0</v>
      </c>
      <c r="G994" s="159">
        <v>0</v>
      </c>
      <c r="H994" s="499">
        <f t="shared" si="23"/>
        <v>0</v>
      </c>
      <c r="I994" s="477" t="e">
        <f t="shared" si="24"/>
        <v>#DIV/0!</v>
      </c>
      <c r="J994" s="159">
        <v>0</v>
      </c>
      <c r="K994" s="159">
        <v>0</v>
      </c>
    </row>
    <row r="995" spans="1:14" s="7" customFormat="1" ht="15.75" x14ac:dyDescent="0.25">
      <c r="A995" s="211" t="s">
        <v>168</v>
      </c>
      <c r="B995" s="901"/>
      <c r="C995" s="901"/>
      <c r="D995" s="498"/>
      <c r="E995" s="159">
        <v>0</v>
      </c>
      <c r="F995" s="159">
        <v>0</v>
      </c>
      <c r="G995" s="159">
        <v>0</v>
      </c>
      <c r="H995" s="499">
        <f t="shared" si="23"/>
        <v>0</v>
      </c>
      <c r="I995" s="477" t="e">
        <f t="shared" si="24"/>
        <v>#DIV/0!</v>
      </c>
      <c r="J995" s="159">
        <v>0</v>
      </c>
      <c r="K995" s="159">
        <v>0</v>
      </c>
    </row>
    <row r="996" spans="1:14" s="7" customFormat="1" ht="15.75" x14ac:dyDescent="0.25">
      <c r="A996" s="211" t="s">
        <v>168</v>
      </c>
      <c r="B996" s="901"/>
      <c r="C996" s="901"/>
      <c r="D996" s="498"/>
      <c r="E996" s="159">
        <v>0</v>
      </c>
      <c r="F996" s="159">
        <v>0</v>
      </c>
      <c r="G996" s="160">
        <v>0</v>
      </c>
      <c r="H996" s="499">
        <f t="shared" si="23"/>
        <v>0</v>
      </c>
      <c r="I996" s="477" t="e">
        <f t="shared" si="24"/>
        <v>#DIV/0!</v>
      </c>
      <c r="J996" s="160">
        <v>0</v>
      </c>
      <c r="K996" s="160">
        <v>0</v>
      </c>
    </row>
    <row r="997" spans="1:14" s="7" customFormat="1" ht="15.75" x14ac:dyDescent="0.25">
      <c r="A997" s="211" t="s">
        <v>168</v>
      </c>
      <c r="B997" s="901"/>
      <c r="C997" s="901"/>
      <c r="D997" s="224"/>
      <c r="E997" s="159">
        <v>0</v>
      </c>
      <c r="F997" s="159">
        <v>0</v>
      </c>
      <c r="G997" s="160">
        <v>0</v>
      </c>
      <c r="H997" s="499">
        <f t="shared" si="23"/>
        <v>0</v>
      </c>
      <c r="I997" s="477" t="e">
        <f t="shared" si="24"/>
        <v>#DIV/0!</v>
      </c>
      <c r="J997" s="160">
        <v>0</v>
      </c>
      <c r="K997" s="160">
        <v>0</v>
      </c>
    </row>
    <row r="998" spans="1:14" s="7" customFormat="1" ht="15.75" x14ac:dyDescent="0.25">
      <c r="A998" s="208"/>
      <c r="D998" s="479" t="s">
        <v>393</v>
      </c>
      <c r="E998" s="246">
        <f>SUM(E991:E997)</f>
        <v>0</v>
      </c>
      <c r="F998" s="246">
        <f>SUM(F991:F997)</f>
        <v>0</v>
      </c>
      <c r="G998" s="246">
        <f>SUM(G991:G997)</f>
        <v>0</v>
      </c>
      <c r="H998" s="246">
        <f>SUM(H991:H997)</f>
        <v>0</v>
      </c>
      <c r="I998" s="495"/>
      <c r="J998" s="245">
        <f>SUM(J991:J997)</f>
        <v>0</v>
      </c>
      <c r="K998" s="245">
        <f>SUM(K991:K997)</f>
        <v>0</v>
      </c>
    </row>
    <row r="999" spans="1:14" s="1" customFormat="1" ht="12.75" x14ac:dyDescent="0.2">
      <c r="A999" s="465"/>
      <c r="D999" s="500"/>
      <c r="E999" s="501"/>
      <c r="F999" s="501"/>
      <c r="G999" s="502"/>
      <c r="H999" s="503"/>
      <c r="I999" s="504"/>
      <c r="J999" s="505"/>
      <c r="K999" s="505"/>
    </row>
    <row r="1000" spans="1:14" s="7" customFormat="1" ht="15.75" x14ac:dyDescent="0.25">
      <c r="A1000" s="470" t="s">
        <v>387</v>
      </c>
      <c r="B1000" s="471"/>
      <c r="C1000" s="471"/>
      <c r="D1000" s="506"/>
      <c r="E1000" s="507"/>
      <c r="F1000" s="507"/>
      <c r="G1000" s="507"/>
      <c r="H1000" s="508"/>
      <c r="I1000" s="495"/>
      <c r="J1000" s="699" t="s">
        <v>572</v>
      </c>
      <c r="K1000" s="700"/>
    </row>
    <row r="1001" spans="1:14" s="7" customFormat="1" ht="15.75" x14ac:dyDescent="0.25">
      <c r="A1001" s="211" t="s">
        <v>388</v>
      </c>
      <c r="B1001" s="134"/>
      <c r="C1001" s="134"/>
      <c r="D1001" s="498"/>
      <c r="E1001" s="159">
        <v>0</v>
      </c>
      <c r="F1001" s="159">
        <v>0</v>
      </c>
      <c r="G1001" s="159">
        <v>0</v>
      </c>
      <c r="H1001" s="497">
        <f t="shared" ref="H1001:H1009" si="25">+E1001+F1001+G1001</f>
        <v>0</v>
      </c>
      <c r="I1001" s="477" t="e">
        <f>+H1001/$H$1117</f>
        <v>#DIV/0!</v>
      </c>
      <c r="J1001" s="161">
        <v>0</v>
      </c>
      <c r="K1001" s="161">
        <v>0</v>
      </c>
    </row>
    <row r="1002" spans="1:14" s="7" customFormat="1" ht="15.75" x14ac:dyDescent="0.25">
      <c r="A1002" s="211" t="s">
        <v>389</v>
      </c>
      <c r="B1002" s="134"/>
      <c r="C1002" s="134"/>
      <c r="D1002" s="498"/>
      <c r="E1002" s="159">
        <v>0</v>
      </c>
      <c r="F1002" s="159">
        <v>0</v>
      </c>
      <c r="G1002" s="159">
        <v>0</v>
      </c>
      <c r="H1002" s="497">
        <f t="shared" si="25"/>
        <v>0</v>
      </c>
      <c r="I1002" s="477" t="e">
        <f>+H1002/$H$1117</f>
        <v>#DIV/0!</v>
      </c>
      <c r="J1002" s="161">
        <v>0</v>
      </c>
      <c r="K1002" s="161">
        <v>0</v>
      </c>
    </row>
    <row r="1003" spans="1:14" s="7" customFormat="1" ht="15.75" x14ac:dyDescent="0.25">
      <c r="A1003" s="211" t="s">
        <v>390</v>
      </c>
      <c r="B1003" s="134"/>
      <c r="C1003" s="134"/>
      <c r="D1003" s="498"/>
      <c r="E1003" s="159">
        <v>0</v>
      </c>
      <c r="F1003" s="159">
        <v>0</v>
      </c>
      <c r="G1003" s="159">
        <v>0</v>
      </c>
      <c r="H1003" s="497">
        <f t="shared" si="25"/>
        <v>0</v>
      </c>
      <c r="I1003" s="477" t="e">
        <f>+H1003/$H$1117</f>
        <v>#DIV/0!</v>
      </c>
      <c r="J1003" s="161">
        <v>0</v>
      </c>
      <c r="K1003" s="161">
        <v>0</v>
      </c>
    </row>
    <row r="1004" spans="1:14" s="7" customFormat="1" ht="15.75" x14ac:dyDescent="0.25">
      <c r="A1004" s="211" t="s">
        <v>592</v>
      </c>
      <c r="B1004" s="134"/>
      <c r="C1004" s="134"/>
      <c r="D1004" s="498"/>
      <c r="E1004" s="159">
        <v>0</v>
      </c>
      <c r="F1004" s="159">
        <v>0</v>
      </c>
      <c r="G1004" s="159">
        <v>0</v>
      </c>
      <c r="H1004" s="497">
        <f t="shared" si="25"/>
        <v>0</v>
      </c>
      <c r="I1004" s="158"/>
      <c r="J1004" s="161">
        <v>0</v>
      </c>
      <c r="K1004" s="161">
        <v>0</v>
      </c>
    </row>
    <row r="1005" spans="1:14" s="7" customFormat="1" ht="15.75" x14ac:dyDescent="0.25">
      <c r="A1005" s="211" t="s">
        <v>594</v>
      </c>
      <c r="B1005" s="134"/>
      <c r="C1005" s="134"/>
      <c r="D1005" s="498"/>
      <c r="E1005" s="159">
        <v>0</v>
      </c>
      <c r="F1005" s="159">
        <v>0</v>
      </c>
      <c r="G1005" s="159">
        <v>0</v>
      </c>
      <c r="H1005" s="497">
        <f t="shared" si="25"/>
        <v>0</v>
      </c>
      <c r="I1005" s="158"/>
      <c r="J1005" s="161">
        <v>0</v>
      </c>
      <c r="K1005" s="161">
        <v>0</v>
      </c>
    </row>
    <row r="1006" spans="1:14" s="7" customFormat="1" ht="15.75" x14ac:dyDescent="0.25">
      <c r="A1006" s="211" t="s">
        <v>595</v>
      </c>
      <c r="B1006" s="134"/>
      <c r="C1006" s="134"/>
      <c r="D1006" s="498"/>
      <c r="E1006" s="159">
        <v>0</v>
      </c>
      <c r="F1006" s="159">
        <v>0</v>
      </c>
      <c r="G1006" s="159">
        <v>0</v>
      </c>
      <c r="H1006" s="497">
        <f t="shared" si="25"/>
        <v>0</v>
      </c>
      <c r="I1006" s="158"/>
      <c r="J1006" s="161">
        <v>0</v>
      </c>
      <c r="K1006" s="161">
        <v>0</v>
      </c>
      <c r="N1006" s="52"/>
    </row>
    <row r="1007" spans="1:14" s="7" customFormat="1" ht="15.75" x14ac:dyDescent="0.25">
      <c r="A1007" s="211" t="s">
        <v>693</v>
      </c>
      <c r="B1007" s="137"/>
      <c r="C1007" s="137"/>
      <c r="D1007" s="498"/>
      <c r="E1007" s="159">
        <v>0</v>
      </c>
      <c r="F1007" s="159">
        <v>0</v>
      </c>
      <c r="G1007" s="159">
        <v>0</v>
      </c>
      <c r="H1007" s="497">
        <f t="shared" si="25"/>
        <v>0</v>
      </c>
      <c r="I1007" s="477" t="e">
        <f>+H1007/$H$1117</f>
        <v>#DIV/0!</v>
      </c>
      <c r="J1007" s="161">
        <v>0</v>
      </c>
      <c r="K1007" s="161">
        <v>0</v>
      </c>
    </row>
    <row r="1008" spans="1:14" s="7" customFormat="1" ht="15.75" x14ac:dyDescent="0.25">
      <c r="A1008" s="211" t="s">
        <v>168</v>
      </c>
      <c r="B1008" s="901"/>
      <c r="C1008" s="901"/>
      <c r="D1008" s="498"/>
      <c r="E1008" s="159">
        <v>0</v>
      </c>
      <c r="F1008" s="159">
        <v>0</v>
      </c>
      <c r="G1008" s="159">
        <v>0</v>
      </c>
      <c r="H1008" s="497">
        <f t="shared" si="25"/>
        <v>0</v>
      </c>
      <c r="I1008" s="477" t="e">
        <f>+H1008/$H$1117</f>
        <v>#DIV/0!</v>
      </c>
      <c r="J1008" s="161">
        <v>0</v>
      </c>
      <c r="K1008" s="161">
        <v>0</v>
      </c>
    </row>
    <row r="1009" spans="1:23" s="7" customFormat="1" ht="15.75" x14ac:dyDescent="0.25">
      <c r="A1009" s="211" t="s">
        <v>168</v>
      </c>
      <c r="B1009" s="901"/>
      <c r="C1009" s="901"/>
      <c r="D1009" s="498"/>
      <c r="E1009" s="159">
        <v>0</v>
      </c>
      <c r="F1009" s="159">
        <v>0</v>
      </c>
      <c r="G1009" s="159">
        <v>0</v>
      </c>
      <c r="H1009" s="497">
        <f t="shared" si="25"/>
        <v>0</v>
      </c>
      <c r="I1009" s="509" t="e">
        <f>+H1009/$H$1117</f>
        <v>#DIV/0!</v>
      </c>
      <c r="J1009" s="161">
        <v>0</v>
      </c>
      <c r="K1009" s="161">
        <v>0</v>
      </c>
      <c r="N1009" s="355"/>
      <c r="O1009" s="53"/>
      <c r="U1009" s="67"/>
      <c r="V1009" s="971"/>
      <c r="W1009" s="971"/>
    </row>
    <row r="1010" spans="1:23" s="7" customFormat="1" ht="15.75" x14ac:dyDescent="0.25">
      <c r="A1010" s="366"/>
      <c r="B1010" s="203"/>
      <c r="C1010" s="203"/>
      <c r="D1010" s="510" t="s">
        <v>393</v>
      </c>
      <c r="E1010" s="511">
        <f>SUM(E1001:E1009)</f>
        <v>0</v>
      </c>
      <c r="F1010" s="511">
        <f>SUM(F1001:F1009)</f>
        <v>0</v>
      </c>
      <c r="G1010" s="511">
        <f>SUM(G1001:G1009)</f>
        <v>0</v>
      </c>
      <c r="H1010" s="511">
        <f>SUM(H1001:H1009)</f>
        <v>0</v>
      </c>
      <c r="I1010" s="512"/>
      <c r="J1010" s="494">
        <f>SUM(J1001:J1009)</f>
        <v>0</v>
      </c>
      <c r="K1010" s="494">
        <f>SUM(K1001:K1009)</f>
        <v>0</v>
      </c>
      <c r="N1010" s="53"/>
      <c r="O1010" s="53"/>
      <c r="P1010" s="53"/>
      <c r="Q1010" s="53"/>
      <c r="R1010" s="53"/>
      <c r="S1010" s="53"/>
      <c r="T1010" s="53"/>
      <c r="U1010" s="67"/>
      <c r="V1010" s="13"/>
      <c r="W1010" s="13"/>
    </row>
    <row r="1011" spans="1:23" s="1" customFormat="1" ht="12.75" x14ac:dyDescent="0.2">
      <c r="A1011" s="465"/>
      <c r="D1011" s="513"/>
      <c r="E1011" s="514"/>
      <c r="F1011" s="514"/>
      <c r="G1011" s="514"/>
      <c r="H1011" s="514"/>
      <c r="I1011" s="515"/>
      <c r="J1011" s="514"/>
      <c r="K1011" s="516"/>
      <c r="N1011" s="457"/>
      <c r="O1011" s="457"/>
      <c r="P1011" s="457"/>
      <c r="Q1011" s="457"/>
      <c r="R1011" s="457"/>
      <c r="S1011" s="457"/>
      <c r="T1011" s="457"/>
      <c r="U1011" s="174"/>
      <c r="V1011" s="69"/>
      <c r="W1011" s="69"/>
    </row>
    <row r="1012" spans="1:23" x14ac:dyDescent="0.25">
      <c r="A1012" s="481" t="s">
        <v>756</v>
      </c>
      <c r="D1012" s="482"/>
      <c r="E1012" s="517"/>
      <c r="F1012" s="517"/>
      <c r="G1012" s="518"/>
      <c r="H1012" s="19"/>
      <c r="I1012" s="519"/>
      <c r="K1012" s="520"/>
      <c r="N1012" s="457"/>
      <c r="O1012" s="457"/>
      <c r="P1012" s="457"/>
      <c r="Q1012" s="457"/>
      <c r="R1012" s="1"/>
      <c r="S1012" s="1"/>
      <c r="T1012" s="174"/>
      <c r="U1012" s="521"/>
      <c r="V1012" s="69"/>
      <c r="W1012" s="69"/>
    </row>
    <row r="1013" spans="1:23" x14ac:dyDescent="0.25">
      <c r="A1013" s="481" t="s">
        <v>692</v>
      </c>
      <c r="D1013" s="522"/>
      <c r="E1013" s="523"/>
      <c r="F1013" s="523"/>
      <c r="G1013" s="522"/>
      <c r="H1013" s="19"/>
      <c r="I1013" s="519"/>
      <c r="J1013" s="36" t="s">
        <v>839</v>
      </c>
      <c r="K1013" s="524">
        <f>(+H991+H992+H994+H1001+H1002+H1003+H1019)*0.07</f>
        <v>0</v>
      </c>
      <c r="N1013" s="457"/>
      <c r="O1013" s="457"/>
      <c r="P1013" s="457"/>
      <c r="Q1013" s="457"/>
      <c r="R1013" s="69"/>
      <c r="S1013" s="69"/>
      <c r="T1013" s="69"/>
      <c r="U1013" s="69"/>
      <c r="V1013" s="69"/>
      <c r="W1013" s="69"/>
    </row>
    <row r="1014" spans="1:23" x14ac:dyDescent="0.25">
      <c r="A1014" s="481" t="s">
        <v>757</v>
      </c>
      <c r="D1014" s="522"/>
      <c r="E1014" s="523"/>
      <c r="F1014" s="523"/>
      <c r="G1014" s="522"/>
      <c r="H1014" s="19"/>
      <c r="I1014" s="519"/>
      <c r="J1014" s="36" t="s">
        <v>840</v>
      </c>
      <c r="K1014" s="524">
        <f>+((H991+H992+H994+H1001+H1002+H1003+H1019)+H1004)*0.04</f>
        <v>0</v>
      </c>
      <c r="N1014" s="1001"/>
      <c r="O1014" s="1001"/>
      <c r="P1014" s="1001"/>
      <c r="Q1014" s="1001"/>
      <c r="R1014" s="69"/>
      <c r="S1014" s="69"/>
      <c r="T1014" s="69"/>
      <c r="U1014" s="69"/>
      <c r="V1014" s="1000"/>
      <c r="W1014" s="1000"/>
    </row>
    <row r="1015" spans="1:23" x14ac:dyDescent="0.25">
      <c r="A1015" s="481" t="s">
        <v>618</v>
      </c>
      <c r="D1015" s="522"/>
      <c r="E1015" s="523"/>
      <c r="F1015" s="523"/>
      <c r="G1015" s="522"/>
      <c r="H1015" s="19"/>
      <c r="I1015" s="519"/>
      <c r="J1015" s="36"/>
      <c r="K1015" s="525"/>
      <c r="N1015" s="69"/>
      <c r="O1015" s="69"/>
      <c r="P1015" s="69"/>
      <c r="Q1015" s="69"/>
      <c r="R1015" s="69"/>
      <c r="S1015" s="69"/>
      <c r="T1015" s="69"/>
      <c r="U1015" s="69"/>
      <c r="V1015" s="526"/>
      <c r="W1015" s="526"/>
    </row>
    <row r="1016" spans="1:23" x14ac:dyDescent="0.25">
      <c r="A1016" s="481" t="s">
        <v>758</v>
      </c>
      <c r="D1016" s="522"/>
      <c r="E1016" s="523"/>
      <c r="F1016" s="523"/>
      <c r="G1016" s="522"/>
      <c r="H1016" s="19"/>
      <c r="I1016" s="519"/>
      <c r="J1016" s="36" t="s">
        <v>841</v>
      </c>
      <c r="K1016" s="524">
        <f>((+H991+H992+H994+H1001+H1002+H1003+H1019)+H1004)*0.1</f>
        <v>0</v>
      </c>
    </row>
    <row r="1017" spans="1:23" s="1" customFormat="1" ht="12.75" x14ac:dyDescent="0.2">
      <c r="A1017" s="465"/>
      <c r="D1017" s="527"/>
      <c r="E1017" s="528"/>
      <c r="F1017" s="528"/>
      <c r="G1017" s="527"/>
      <c r="H1017" s="529"/>
      <c r="I1017" s="515"/>
      <c r="J1017" s="150"/>
      <c r="K1017" s="530"/>
    </row>
    <row r="1018" spans="1:23" s="7" customFormat="1" ht="15.75" x14ac:dyDescent="0.25">
      <c r="A1018" s="470" t="s">
        <v>391</v>
      </c>
      <c r="B1018" s="471"/>
      <c r="C1018" s="471"/>
      <c r="D1018" s="506"/>
      <c r="E1018" s="492"/>
      <c r="F1018" s="492"/>
      <c r="G1018" s="492"/>
      <c r="H1018" s="492"/>
      <c r="I1018" s="495"/>
      <c r="J1018" s="699"/>
      <c r="K1018" s="700"/>
    </row>
    <row r="1019" spans="1:23" s="7" customFormat="1" ht="15.75" x14ac:dyDescent="0.25">
      <c r="A1019" s="211" t="s">
        <v>593</v>
      </c>
      <c r="B1019" s="134"/>
      <c r="C1019" s="134"/>
      <c r="D1019" s="498"/>
      <c r="E1019" s="159">
        <v>0</v>
      </c>
      <c r="F1019" s="159">
        <v>0</v>
      </c>
      <c r="G1019" s="159">
        <v>0</v>
      </c>
      <c r="H1019" s="497">
        <f>+E1019+F1019+G1019</f>
        <v>0</v>
      </c>
      <c r="I1019" s="477" t="e">
        <f>+H1019/$H$1117</f>
        <v>#DIV/0!</v>
      </c>
      <c r="J1019" s="161">
        <v>0</v>
      </c>
      <c r="K1019" s="161">
        <v>0</v>
      </c>
    </row>
    <row r="1020" spans="1:23" s="7" customFormat="1" ht="15.75" x14ac:dyDescent="0.25">
      <c r="A1020" s="531" t="s">
        <v>392</v>
      </c>
      <c r="B1020" s="137"/>
      <c r="C1020" s="137"/>
      <c r="D1020" s="532"/>
      <c r="E1020" s="159">
        <v>0</v>
      </c>
      <c r="F1020" s="159">
        <v>0</v>
      </c>
      <c r="G1020" s="159">
        <v>0</v>
      </c>
      <c r="H1020" s="497">
        <f>+E1020+F1020+G1020</f>
        <v>0</v>
      </c>
      <c r="I1020" s="477" t="e">
        <f>+H1020/$H$1117</f>
        <v>#DIV/0!</v>
      </c>
      <c r="J1020" s="161">
        <v>0</v>
      </c>
      <c r="K1020" s="161">
        <v>0</v>
      </c>
    </row>
    <row r="1021" spans="1:23" s="7" customFormat="1" ht="15.75" x14ac:dyDescent="0.25">
      <c r="A1021" s="531" t="s">
        <v>168</v>
      </c>
      <c r="B1021" s="901"/>
      <c r="C1021" s="901"/>
      <c r="D1021" s="532"/>
      <c r="E1021" s="159">
        <v>0</v>
      </c>
      <c r="F1021" s="159">
        <v>0</v>
      </c>
      <c r="G1021" s="159">
        <v>0</v>
      </c>
      <c r="H1021" s="497">
        <f>+E1021+F1021+G1021</f>
        <v>0</v>
      </c>
      <c r="I1021" s="477" t="e">
        <f>+H1021/$H$1117</f>
        <v>#DIV/0!</v>
      </c>
      <c r="J1021" s="161">
        <v>0</v>
      </c>
      <c r="K1021" s="161">
        <v>0</v>
      </c>
    </row>
    <row r="1022" spans="1:23" s="7" customFormat="1" ht="15.75" x14ac:dyDescent="0.25">
      <c r="A1022" s="366"/>
      <c r="B1022" s="203"/>
      <c r="C1022" s="203"/>
      <c r="D1022" s="510" t="s">
        <v>393</v>
      </c>
      <c r="E1022" s="246">
        <f>SUM(E1019:E1021)</f>
        <v>0</v>
      </c>
      <c r="F1022" s="246">
        <f>SUM(F1019:F1021)</f>
        <v>0</v>
      </c>
      <c r="G1022" s="246">
        <f>SUM(G1019:G1021)</f>
        <v>0</v>
      </c>
      <c r="H1022" s="246">
        <f>SUM(H1019:H1021)</f>
        <v>0</v>
      </c>
      <c r="I1022" s="533"/>
      <c r="J1022" s="245">
        <f>SUM(J1019:J1021)</f>
        <v>0</v>
      </c>
      <c r="K1022" s="245">
        <f>SUM(K1019:K1021)</f>
        <v>0</v>
      </c>
    </row>
    <row r="1023" spans="1:23" s="1" customFormat="1" ht="12.75" x14ac:dyDescent="0.2">
      <c r="A1023" s="465"/>
      <c r="D1023" s="391"/>
      <c r="E1023" s="534"/>
      <c r="F1023" s="534"/>
      <c r="G1023" s="535"/>
      <c r="H1023" s="536"/>
      <c r="I1023" s="537"/>
      <c r="J1023" s="538"/>
      <c r="K1023" s="538"/>
    </row>
    <row r="1024" spans="1:23" s="7" customFormat="1" ht="15.75" x14ac:dyDescent="0.25">
      <c r="A1024" s="470" t="s">
        <v>394</v>
      </c>
      <c r="B1024" s="539"/>
      <c r="C1024" s="539"/>
      <c r="D1024" s="506"/>
      <c r="E1024" s="507"/>
      <c r="F1024" s="507"/>
      <c r="G1024" s="507"/>
      <c r="H1024" s="508"/>
      <c r="I1024" s="495"/>
      <c r="J1024" s="699"/>
      <c r="K1024" s="700"/>
    </row>
    <row r="1025" spans="1:11" s="7" customFormat="1" ht="15.75" x14ac:dyDescent="0.25">
      <c r="A1025" s="211" t="s">
        <v>395</v>
      </c>
      <c r="B1025" s="134"/>
      <c r="C1025" s="134"/>
      <c r="D1025" s="498"/>
      <c r="E1025" s="159">
        <v>0</v>
      </c>
      <c r="F1025" s="159">
        <v>0</v>
      </c>
      <c r="G1025" s="159">
        <v>0</v>
      </c>
      <c r="H1025" s="497">
        <f t="shared" ref="H1025:H1033" si="26">+E1025+F1025+G1025</f>
        <v>0</v>
      </c>
      <c r="I1025" s="477" t="e">
        <f t="shared" ref="I1025:I1033" si="27">+H1025/$H$1117</f>
        <v>#DIV/0!</v>
      </c>
      <c r="J1025" s="161">
        <v>0</v>
      </c>
      <c r="K1025" s="161">
        <v>0</v>
      </c>
    </row>
    <row r="1026" spans="1:11" s="7" customFormat="1" ht="15.75" x14ac:dyDescent="0.25">
      <c r="A1026" s="211" t="s">
        <v>396</v>
      </c>
      <c r="B1026" s="137"/>
      <c r="C1026" s="137"/>
      <c r="D1026" s="532"/>
      <c r="E1026" s="159">
        <v>0</v>
      </c>
      <c r="F1026" s="159">
        <v>0</v>
      </c>
      <c r="G1026" s="159">
        <v>0</v>
      </c>
      <c r="H1026" s="497">
        <f t="shared" si="26"/>
        <v>0</v>
      </c>
      <c r="I1026" s="477" t="e">
        <f t="shared" si="27"/>
        <v>#DIV/0!</v>
      </c>
      <c r="J1026" s="161">
        <v>0</v>
      </c>
      <c r="K1026" s="161">
        <v>0</v>
      </c>
    </row>
    <row r="1027" spans="1:11" s="7" customFormat="1" ht="15.75" x14ac:dyDescent="0.25">
      <c r="A1027" s="211" t="s">
        <v>397</v>
      </c>
      <c r="B1027" s="137"/>
      <c r="C1027" s="137"/>
      <c r="D1027" s="532"/>
      <c r="E1027" s="159">
        <v>0</v>
      </c>
      <c r="F1027" s="159">
        <v>0</v>
      </c>
      <c r="G1027" s="159">
        <v>0</v>
      </c>
      <c r="H1027" s="497">
        <f t="shared" si="26"/>
        <v>0</v>
      </c>
      <c r="I1027" s="477" t="e">
        <f t="shared" si="27"/>
        <v>#DIV/0!</v>
      </c>
      <c r="J1027" s="161">
        <v>0</v>
      </c>
      <c r="K1027" s="161">
        <v>0</v>
      </c>
    </row>
    <row r="1028" spans="1:11" s="7" customFormat="1" ht="15.75" x14ac:dyDescent="0.25">
      <c r="A1028" s="211" t="s">
        <v>398</v>
      </c>
      <c r="B1028" s="137"/>
      <c r="C1028" s="137"/>
      <c r="D1028" s="532"/>
      <c r="E1028" s="159">
        <v>0</v>
      </c>
      <c r="F1028" s="159">
        <v>0</v>
      </c>
      <c r="G1028" s="159">
        <v>0</v>
      </c>
      <c r="H1028" s="497">
        <f t="shared" si="26"/>
        <v>0</v>
      </c>
      <c r="I1028" s="477" t="e">
        <f t="shared" si="27"/>
        <v>#DIV/0!</v>
      </c>
      <c r="J1028" s="161">
        <v>0</v>
      </c>
      <c r="K1028" s="161">
        <v>0</v>
      </c>
    </row>
    <row r="1029" spans="1:11" s="7" customFormat="1" ht="15.75" x14ac:dyDescent="0.25">
      <c r="A1029" s="211" t="s">
        <v>694</v>
      </c>
      <c r="B1029" s="137"/>
      <c r="C1029" s="137"/>
      <c r="D1029" s="532"/>
      <c r="E1029" s="159">
        <v>0</v>
      </c>
      <c r="F1029" s="159">
        <v>0</v>
      </c>
      <c r="G1029" s="159">
        <v>0</v>
      </c>
      <c r="H1029" s="497">
        <f t="shared" si="26"/>
        <v>0</v>
      </c>
      <c r="I1029" s="477" t="e">
        <f t="shared" si="27"/>
        <v>#DIV/0!</v>
      </c>
      <c r="J1029" s="161">
        <v>0</v>
      </c>
      <c r="K1029" s="161">
        <v>0</v>
      </c>
    </row>
    <row r="1030" spans="1:11" s="7" customFormat="1" ht="15.75" x14ac:dyDescent="0.25">
      <c r="A1030" s="211" t="s">
        <v>695</v>
      </c>
      <c r="B1030" s="137"/>
      <c r="C1030" s="137"/>
      <c r="D1030" s="532"/>
      <c r="E1030" s="159">
        <v>0</v>
      </c>
      <c r="F1030" s="159">
        <v>0</v>
      </c>
      <c r="G1030" s="159">
        <v>0</v>
      </c>
      <c r="H1030" s="497">
        <f t="shared" si="26"/>
        <v>0</v>
      </c>
      <c r="I1030" s="477" t="e">
        <f t="shared" si="27"/>
        <v>#DIV/0!</v>
      </c>
      <c r="J1030" s="161">
        <v>0</v>
      </c>
      <c r="K1030" s="161">
        <v>0</v>
      </c>
    </row>
    <row r="1031" spans="1:11" s="7" customFormat="1" ht="15.75" x14ac:dyDescent="0.25">
      <c r="A1031" s="211" t="s">
        <v>995</v>
      </c>
      <c r="B1031" s="137"/>
      <c r="C1031" s="137"/>
      <c r="D1031" s="532"/>
      <c r="E1031" s="159">
        <v>0</v>
      </c>
      <c r="F1031" s="159">
        <v>0</v>
      </c>
      <c r="G1031" s="159">
        <v>0</v>
      </c>
      <c r="H1031" s="497">
        <f t="shared" si="26"/>
        <v>0</v>
      </c>
      <c r="I1031" s="477" t="e">
        <f t="shared" si="27"/>
        <v>#DIV/0!</v>
      </c>
      <c r="J1031" s="161">
        <v>0</v>
      </c>
      <c r="K1031" s="161">
        <v>0</v>
      </c>
    </row>
    <row r="1032" spans="1:11" s="7" customFormat="1" ht="15.75" x14ac:dyDescent="0.25">
      <c r="A1032" s="211" t="s">
        <v>168</v>
      </c>
      <c r="B1032" s="901"/>
      <c r="C1032" s="901"/>
      <c r="D1032" s="532"/>
      <c r="E1032" s="159">
        <v>0</v>
      </c>
      <c r="F1032" s="159">
        <v>0</v>
      </c>
      <c r="G1032" s="159">
        <v>0</v>
      </c>
      <c r="H1032" s="497">
        <f t="shared" si="26"/>
        <v>0</v>
      </c>
      <c r="I1032" s="477" t="e">
        <f t="shared" si="27"/>
        <v>#DIV/0!</v>
      </c>
      <c r="J1032" s="161">
        <v>0</v>
      </c>
      <c r="K1032" s="161">
        <v>0</v>
      </c>
    </row>
    <row r="1033" spans="1:11" s="7" customFormat="1" ht="15.75" x14ac:dyDescent="0.25">
      <c r="A1033" s="531" t="s">
        <v>168</v>
      </c>
      <c r="B1033" s="901"/>
      <c r="C1033" s="901"/>
      <c r="D1033" s="532"/>
      <c r="E1033" s="159">
        <v>0</v>
      </c>
      <c r="F1033" s="159">
        <v>0</v>
      </c>
      <c r="G1033" s="159">
        <v>0</v>
      </c>
      <c r="H1033" s="497">
        <f t="shared" si="26"/>
        <v>0</v>
      </c>
      <c r="I1033" s="509" t="e">
        <f t="shared" si="27"/>
        <v>#DIV/0!</v>
      </c>
      <c r="J1033" s="161">
        <v>0</v>
      </c>
      <c r="K1033" s="161">
        <v>0</v>
      </c>
    </row>
    <row r="1034" spans="1:11" s="7" customFormat="1" ht="15.75" x14ac:dyDescent="0.25">
      <c r="A1034" s="208"/>
      <c r="D1034" s="479" t="s">
        <v>393</v>
      </c>
      <c r="E1034" s="246">
        <f>SUM(E1025:E1033)</f>
        <v>0</v>
      </c>
      <c r="F1034" s="246">
        <f>SUM(F1025:F1033)</f>
        <v>0</v>
      </c>
      <c r="G1034" s="246">
        <f>SUM(G1025:G1033)</f>
        <v>0</v>
      </c>
      <c r="H1034" s="247">
        <f>SUM(H1025:H1033)</f>
        <v>0</v>
      </c>
      <c r="I1034" s="512"/>
      <c r="J1034" s="245">
        <f>SUM(J1025:J1033)</f>
        <v>0</v>
      </c>
      <c r="K1034" s="245">
        <f>SUM(K1025:K1033)</f>
        <v>0</v>
      </c>
    </row>
    <row r="1035" spans="1:11" s="1" customFormat="1" ht="12.75" x14ac:dyDescent="0.2">
      <c r="A1035" s="465"/>
      <c r="E1035" s="540"/>
      <c r="F1035" s="540"/>
      <c r="G1035" s="541"/>
      <c r="H1035" s="542"/>
      <c r="I1035" s="504"/>
      <c r="J1035" s="543"/>
      <c r="K1035" s="505"/>
    </row>
    <row r="1036" spans="1:11" s="7" customFormat="1" ht="15.75" x14ac:dyDescent="0.25">
      <c r="A1036" s="470" t="s">
        <v>399</v>
      </c>
      <c r="B1036" s="471"/>
      <c r="C1036" s="471"/>
      <c r="D1036" s="506"/>
      <c r="E1036" s="492"/>
      <c r="F1036" s="492"/>
      <c r="G1036" s="492"/>
      <c r="H1036" s="494"/>
      <c r="I1036" s="495"/>
      <c r="J1036" s="699"/>
      <c r="K1036" s="700"/>
    </row>
    <row r="1037" spans="1:11" s="7" customFormat="1" ht="15.75" x14ac:dyDescent="0.25">
      <c r="A1037" s="211" t="s">
        <v>400</v>
      </c>
      <c r="B1037" s="134"/>
      <c r="C1037" s="134"/>
      <c r="D1037" s="498"/>
      <c r="E1037" s="159">
        <v>0</v>
      </c>
      <c r="F1037" s="159">
        <v>0</v>
      </c>
      <c r="G1037" s="159">
        <v>0</v>
      </c>
      <c r="H1037" s="497">
        <f t="shared" ref="H1037:H1044" si="28">+E1037+F1037+G1037</f>
        <v>0</v>
      </c>
      <c r="I1037" s="477" t="e">
        <f t="shared" ref="I1037:I1044" si="29">+H1037/$H$1117</f>
        <v>#DIV/0!</v>
      </c>
      <c r="J1037" s="161">
        <v>0</v>
      </c>
      <c r="K1037" s="161">
        <v>0</v>
      </c>
    </row>
    <row r="1038" spans="1:11" s="7" customFormat="1" ht="15.75" x14ac:dyDescent="0.25">
      <c r="A1038" s="531" t="s">
        <v>401</v>
      </c>
      <c r="B1038" s="137"/>
      <c r="C1038" s="137"/>
      <c r="D1038" s="532"/>
      <c r="E1038" s="159">
        <v>0</v>
      </c>
      <c r="F1038" s="159">
        <v>0</v>
      </c>
      <c r="G1038" s="159">
        <v>0</v>
      </c>
      <c r="H1038" s="497">
        <f t="shared" si="28"/>
        <v>0</v>
      </c>
      <c r="I1038" s="477" t="e">
        <f t="shared" si="29"/>
        <v>#DIV/0!</v>
      </c>
      <c r="J1038" s="161">
        <v>0</v>
      </c>
      <c r="K1038" s="161">
        <v>0</v>
      </c>
    </row>
    <row r="1039" spans="1:11" s="7" customFormat="1" ht="15.75" x14ac:dyDescent="0.25">
      <c r="A1039" s="531" t="s">
        <v>402</v>
      </c>
      <c r="B1039" s="137"/>
      <c r="C1039" s="137"/>
      <c r="D1039" s="532"/>
      <c r="E1039" s="159">
        <v>0</v>
      </c>
      <c r="F1039" s="159">
        <v>0</v>
      </c>
      <c r="G1039" s="159">
        <v>0</v>
      </c>
      <c r="H1039" s="497">
        <f t="shared" si="28"/>
        <v>0</v>
      </c>
      <c r="I1039" s="477" t="e">
        <f t="shared" si="29"/>
        <v>#DIV/0!</v>
      </c>
      <c r="J1039" s="161">
        <v>0</v>
      </c>
      <c r="K1039" s="161">
        <v>0</v>
      </c>
    </row>
    <row r="1040" spans="1:11" s="7" customFormat="1" ht="15.75" x14ac:dyDescent="0.25">
      <c r="A1040" s="531" t="s">
        <v>403</v>
      </c>
      <c r="B1040" s="137"/>
      <c r="C1040" s="137"/>
      <c r="D1040" s="532"/>
      <c r="E1040" s="159">
        <v>0</v>
      </c>
      <c r="F1040" s="159">
        <v>0</v>
      </c>
      <c r="G1040" s="159">
        <v>0</v>
      </c>
      <c r="H1040" s="497">
        <f t="shared" si="28"/>
        <v>0</v>
      </c>
      <c r="I1040" s="477" t="e">
        <f t="shared" si="29"/>
        <v>#DIV/0!</v>
      </c>
      <c r="J1040" s="161">
        <v>0</v>
      </c>
      <c r="K1040" s="161">
        <v>0</v>
      </c>
    </row>
    <row r="1041" spans="1:11" s="7" customFormat="1" ht="15.75" x14ac:dyDescent="0.25">
      <c r="A1041" s="531" t="s">
        <v>304</v>
      </c>
      <c r="B1041" s="137"/>
      <c r="C1041" s="137"/>
      <c r="D1041" s="532"/>
      <c r="E1041" s="159">
        <v>0</v>
      </c>
      <c r="F1041" s="159">
        <v>0</v>
      </c>
      <c r="G1041" s="159">
        <v>0</v>
      </c>
      <c r="H1041" s="497">
        <f t="shared" si="28"/>
        <v>0</v>
      </c>
      <c r="I1041" s="477" t="e">
        <f t="shared" si="29"/>
        <v>#DIV/0!</v>
      </c>
      <c r="J1041" s="161">
        <v>0</v>
      </c>
      <c r="K1041" s="161">
        <v>0</v>
      </c>
    </row>
    <row r="1042" spans="1:11" s="7" customFormat="1" ht="15.75" x14ac:dyDescent="0.25">
      <c r="A1042" s="531" t="s">
        <v>168</v>
      </c>
      <c r="B1042" s="901"/>
      <c r="C1042" s="901"/>
      <c r="D1042" s="532"/>
      <c r="E1042" s="159">
        <v>0</v>
      </c>
      <c r="F1042" s="159">
        <v>0</v>
      </c>
      <c r="G1042" s="159">
        <v>0</v>
      </c>
      <c r="H1042" s="497">
        <f t="shared" si="28"/>
        <v>0</v>
      </c>
      <c r="I1042" s="477" t="e">
        <f t="shared" si="29"/>
        <v>#DIV/0!</v>
      </c>
      <c r="J1042" s="161">
        <v>0</v>
      </c>
      <c r="K1042" s="161">
        <v>0</v>
      </c>
    </row>
    <row r="1043" spans="1:11" s="7" customFormat="1" ht="15.75" x14ac:dyDescent="0.25">
      <c r="A1043" s="531" t="s">
        <v>168</v>
      </c>
      <c r="B1043" s="901"/>
      <c r="C1043" s="901"/>
      <c r="D1043" s="532"/>
      <c r="E1043" s="159">
        <v>0</v>
      </c>
      <c r="F1043" s="159">
        <v>0</v>
      </c>
      <c r="G1043" s="159">
        <v>0</v>
      </c>
      <c r="H1043" s="497">
        <f t="shared" si="28"/>
        <v>0</v>
      </c>
      <c r="I1043" s="477" t="e">
        <f t="shared" si="29"/>
        <v>#DIV/0!</v>
      </c>
      <c r="J1043" s="161">
        <v>0</v>
      </c>
      <c r="K1043" s="161">
        <v>0</v>
      </c>
    </row>
    <row r="1044" spans="1:11" s="7" customFormat="1" ht="15.75" x14ac:dyDescent="0.25">
      <c r="A1044" s="531" t="s">
        <v>168</v>
      </c>
      <c r="B1044" s="901"/>
      <c r="C1044" s="901"/>
      <c r="D1044" s="532"/>
      <c r="E1044" s="159">
        <v>0</v>
      </c>
      <c r="F1044" s="159">
        <v>0</v>
      </c>
      <c r="G1044" s="159">
        <v>0</v>
      </c>
      <c r="H1044" s="497">
        <f t="shared" si="28"/>
        <v>0</v>
      </c>
      <c r="I1044" s="477" t="e">
        <f t="shared" si="29"/>
        <v>#DIV/0!</v>
      </c>
      <c r="J1044" s="161">
        <v>0</v>
      </c>
      <c r="K1044" s="161">
        <v>0</v>
      </c>
    </row>
    <row r="1045" spans="1:11" s="7" customFormat="1" ht="15.75" x14ac:dyDescent="0.25">
      <c r="A1045" s="203"/>
      <c r="B1045" s="203"/>
      <c r="C1045" s="203"/>
      <c r="D1045" s="510" t="s">
        <v>393</v>
      </c>
      <c r="E1045" s="246">
        <f>SUM(E1037:E1044)</f>
        <v>0</v>
      </c>
      <c r="F1045" s="246">
        <f>SUM(F1037:F1044)</f>
        <v>0</v>
      </c>
      <c r="G1045" s="246">
        <f>SUM(G1037:G1044)</f>
        <v>0</v>
      </c>
      <c r="H1045" s="247">
        <f>SUM(H1037:H1044)</f>
        <v>0</v>
      </c>
      <c r="I1045" s="495"/>
      <c r="J1045" s="245">
        <f>SUM(J1037:J1044)</f>
        <v>0</v>
      </c>
      <c r="K1045" s="245">
        <f>SUM(K1037:K1044)</f>
        <v>0</v>
      </c>
    </row>
    <row r="1046" spans="1:11" s="7" customFormat="1" ht="15.75" x14ac:dyDescent="0.25">
      <c r="D1046" s="544"/>
      <c r="E1046" s="545"/>
      <c r="F1046" s="545"/>
      <c r="G1046" s="545"/>
      <c r="H1046" s="545"/>
      <c r="I1046" s="546"/>
      <c r="J1046" s="545"/>
      <c r="K1046" s="545"/>
    </row>
    <row r="1047" spans="1:11" s="7" customFormat="1" ht="15.75" x14ac:dyDescent="0.25">
      <c r="D1047" s="544"/>
      <c r="E1047" s="545"/>
      <c r="F1047" s="545"/>
      <c r="G1047" s="545"/>
      <c r="H1047" s="545"/>
      <c r="I1047" s="546"/>
      <c r="J1047" s="545"/>
      <c r="K1047" s="545"/>
    </row>
    <row r="1048" spans="1:11" s="7" customFormat="1" ht="15.75" x14ac:dyDescent="0.25">
      <c r="D1048" s="544"/>
      <c r="E1048" s="545"/>
      <c r="F1048" s="545"/>
      <c r="G1048" s="545"/>
      <c r="H1048" s="545"/>
      <c r="I1048" s="546"/>
      <c r="J1048" s="545"/>
      <c r="K1048" s="545"/>
    </row>
    <row r="1049" spans="1:11" s="7" customFormat="1" ht="15.75" x14ac:dyDescent="0.25">
      <c r="D1049" s="544"/>
      <c r="E1049" s="545"/>
      <c r="F1049" s="545"/>
      <c r="G1049" s="545"/>
      <c r="H1049" s="545"/>
      <c r="I1049" s="546"/>
      <c r="J1049" s="545"/>
      <c r="K1049" s="545"/>
    </row>
    <row r="1050" spans="1:11" s="7" customFormat="1" ht="15.75" x14ac:dyDescent="0.25">
      <c r="D1050" s="544"/>
      <c r="E1050" s="545"/>
      <c r="F1050" s="545"/>
      <c r="G1050" s="545"/>
      <c r="H1050" s="545"/>
      <c r="I1050" s="546"/>
      <c r="J1050" s="545"/>
      <c r="K1050" s="545"/>
    </row>
    <row r="1051" spans="1:11" s="7" customFormat="1" ht="15.75" x14ac:dyDescent="0.25">
      <c r="D1051" s="544"/>
      <c r="E1051" s="545"/>
      <c r="F1051" s="545"/>
      <c r="G1051" s="545"/>
      <c r="H1051" s="545"/>
      <c r="I1051" s="546"/>
      <c r="J1051" s="545"/>
      <c r="K1051" s="545"/>
    </row>
    <row r="1053" spans="1:11" s="7" customFormat="1" ht="15.75" x14ac:dyDescent="0.25">
      <c r="D1053" s="544"/>
      <c r="E1053" s="545"/>
      <c r="F1053" s="545"/>
      <c r="G1053" s="545"/>
      <c r="H1053" s="545"/>
      <c r="I1053" s="546"/>
      <c r="J1053" s="545"/>
      <c r="K1053" s="545"/>
    </row>
    <row r="1054" spans="1:11" x14ac:dyDescent="0.25">
      <c r="A1054" s="10" t="s">
        <v>1294</v>
      </c>
    </row>
    <row r="1056" spans="1:11" x14ac:dyDescent="0.25">
      <c r="A1056" s="456" t="s">
        <v>1030</v>
      </c>
    </row>
    <row r="1057" spans="1:11" s="7" customFormat="1" ht="15.75" x14ac:dyDescent="0.25">
      <c r="A1057" s="458"/>
      <c r="B1057" s="459"/>
      <c r="C1057" s="459"/>
      <c r="D1057" s="460"/>
      <c r="E1057" s="461"/>
      <c r="F1057" s="461"/>
      <c r="G1057" s="461"/>
      <c r="H1057" s="461"/>
      <c r="I1057" s="401"/>
      <c r="J1057" s="878" t="s">
        <v>425</v>
      </c>
      <c r="K1057" s="879"/>
    </row>
    <row r="1058" spans="1:11" s="7" customFormat="1" ht="15.75" x14ac:dyDescent="0.25">
      <c r="A1058" s="462"/>
      <c r="B1058" s="53"/>
      <c r="C1058" s="53"/>
      <c r="D1058" s="463"/>
      <c r="E1058" s="388"/>
      <c r="F1058" s="388"/>
      <c r="G1058" s="388"/>
      <c r="H1058" s="402"/>
      <c r="I1058" s="464" t="s">
        <v>426</v>
      </c>
      <c r="J1058" s="99"/>
      <c r="K1058" s="333" t="s">
        <v>1142</v>
      </c>
    </row>
    <row r="1059" spans="1:11" s="7" customFormat="1" ht="15.75" x14ac:dyDescent="0.25">
      <c r="A1059" s="462"/>
      <c r="B1059" s="53"/>
      <c r="C1059" s="53"/>
      <c r="D1059" s="463"/>
      <c r="E1059" s="130" t="s">
        <v>269</v>
      </c>
      <c r="F1059" s="130" t="s">
        <v>1123</v>
      </c>
      <c r="G1059" s="130" t="s">
        <v>182</v>
      </c>
      <c r="H1059" s="130" t="s">
        <v>203</v>
      </c>
      <c r="I1059" s="130" t="s">
        <v>428</v>
      </c>
      <c r="J1059" s="130" t="s">
        <v>532</v>
      </c>
      <c r="K1059" s="333" t="s">
        <v>871</v>
      </c>
    </row>
    <row r="1060" spans="1:11" s="7" customFormat="1" ht="15.75" x14ac:dyDescent="0.25">
      <c r="A1060" s="902" t="s">
        <v>424</v>
      </c>
      <c r="B1060" s="903"/>
      <c r="C1060" s="903"/>
      <c r="D1060" s="904"/>
      <c r="E1060" s="213" t="s">
        <v>427</v>
      </c>
      <c r="F1060" s="213" t="s">
        <v>427</v>
      </c>
      <c r="G1060" s="213" t="s">
        <v>427</v>
      </c>
      <c r="H1060" s="213" t="s">
        <v>380</v>
      </c>
      <c r="I1060" s="213" t="s">
        <v>429</v>
      </c>
      <c r="J1060" s="213" t="s">
        <v>862</v>
      </c>
      <c r="K1060" s="328" t="s">
        <v>389</v>
      </c>
    </row>
    <row r="1061" spans="1:11" s="1" customFormat="1" ht="12.75" x14ac:dyDescent="0.2">
      <c r="A1061" s="465"/>
      <c r="E1061" s="540"/>
      <c r="F1061" s="540"/>
      <c r="G1061" s="541"/>
      <c r="H1061" s="542"/>
      <c r="I1061" s="504"/>
      <c r="J1061" s="547"/>
      <c r="K1061" s="548"/>
    </row>
    <row r="1062" spans="1:11" s="7" customFormat="1" ht="15.75" x14ac:dyDescent="0.25">
      <c r="A1062" s="470" t="s">
        <v>404</v>
      </c>
      <c r="B1062" s="471"/>
      <c r="C1062" s="471"/>
      <c r="D1062" s="506"/>
      <c r="E1062" s="507"/>
      <c r="F1062" s="507"/>
      <c r="G1062" s="507"/>
      <c r="H1062" s="508"/>
      <c r="I1062" s="495"/>
      <c r="J1062" s="701"/>
      <c r="K1062" s="702"/>
    </row>
    <row r="1063" spans="1:11" s="7" customFormat="1" ht="15.75" x14ac:dyDescent="0.25">
      <c r="A1063" s="211" t="s">
        <v>405</v>
      </c>
      <c r="B1063" s="134"/>
      <c r="C1063" s="134"/>
      <c r="D1063" s="498"/>
      <c r="E1063" s="159">
        <v>0</v>
      </c>
      <c r="F1063" s="159">
        <v>0</v>
      </c>
      <c r="G1063" s="159">
        <v>0</v>
      </c>
      <c r="H1063" s="497">
        <f t="shared" ref="H1063:H1072" si="30">+E1063+F1063+G1063</f>
        <v>0</v>
      </c>
      <c r="I1063" s="549" t="e">
        <f t="shared" ref="I1063:I1072" si="31">+H1063/$H$1117</f>
        <v>#DIV/0!</v>
      </c>
      <c r="J1063" s="161">
        <v>0</v>
      </c>
      <c r="K1063" s="161">
        <v>0</v>
      </c>
    </row>
    <row r="1064" spans="1:11" s="7" customFormat="1" ht="15.75" x14ac:dyDescent="0.25">
      <c r="A1064" s="531" t="s">
        <v>406</v>
      </c>
      <c r="B1064" s="137"/>
      <c r="C1064" s="137"/>
      <c r="D1064" s="532"/>
      <c r="E1064" s="159">
        <v>0</v>
      </c>
      <c r="F1064" s="159">
        <v>0</v>
      </c>
      <c r="G1064" s="159">
        <v>0</v>
      </c>
      <c r="H1064" s="497">
        <f t="shared" si="30"/>
        <v>0</v>
      </c>
      <c r="I1064" s="549" t="e">
        <f t="shared" si="31"/>
        <v>#DIV/0!</v>
      </c>
      <c r="J1064" s="161">
        <v>0</v>
      </c>
      <c r="K1064" s="161">
        <v>0</v>
      </c>
    </row>
    <row r="1065" spans="1:11" s="7" customFormat="1" ht="15.75" x14ac:dyDescent="0.25">
      <c r="A1065" s="531" t="s">
        <v>534</v>
      </c>
      <c r="B1065" s="137"/>
      <c r="C1065" s="137"/>
      <c r="D1065" s="532"/>
      <c r="E1065" s="159">
        <v>0</v>
      </c>
      <c r="F1065" s="159">
        <v>0</v>
      </c>
      <c r="G1065" s="159">
        <v>0</v>
      </c>
      <c r="H1065" s="497">
        <f t="shared" si="30"/>
        <v>0</v>
      </c>
      <c r="I1065" s="549" t="e">
        <f t="shared" si="31"/>
        <v>#DIV/0!</v>
      </c>
      <c r="J1065" s="628"/>
      <c r="K1065" s="629"/>
    </row>
    <row r="1066" spans="1:11" s="7" customFormat="1" ht="15.75" x14ac:dyDescent="0.25">
      <c r="A1066" s="531" t="s">
        <v>407</v>
      </c>
      <c r="B1066" s="137"/>
      <c r="C1066" s="137"/>
      <c r="D1066" s="532"/>
      <c r="E1066" s="159">
        <v>0</v>
      </c>
      <c r="F1066" s="159">
        <v>0</v>
      </c>
      <c r="G1066" s="159">
        <v>0</v>
      </c>
      <c r="H1066" s="497">
        <f t="shared" si="30"/>
        <v>0</v>
      </c>
      <c r="I1066" s="549" t="e">
        <f t="shared" si="31"/>
        <v>#DIV/0!</v>
      </c>
      <c r="J1066" s="630"/>
      <c r="K1066" s="631"/>
    </row>
    <row r="1067" spans="1:11" s="7" customFormat="1" ht="15.75" x14ac:dyDescent="0.25">
      <c r="A1067" s="531" t="s">
        <v>408</v>
      </c>
      <c r="B1067" s="137"/>
      <c r="C1067" s="137"/>
      <c r="D1067" s="532"/>
      <c r="E1067" s="159">
        <v>0</v>
      </c>
      <c r="F1067" s="159">
        <v>0</v>
      </c>
      <c r="G1067" s="159">
        <v>0</v>
      </c>
      <c r="H1067" s="497">
        <f t="shared" si="30"/>
        <v>0</v>
      </c>
      <c r="I1067" s="549" t="e">
        <f t="shared" si="31"/>
        <v>#DIV/0!</v>
      </c>
      <c r="J1067" s="161">
        <v>0</v>
      </c>
      <c r="K1067" s="161">
        <v>0</v>
      </c>
    </row>
    <row r="1068" spans="1:11" s="7" customFormat="1" ht="15.75" x14ac:dyDescent="0.25">
      <c r="A1068" s="531" t="s">
        <v>409</v>
      </c>
      <c r="B1068" s="137"/>
      <c r="C1068" s="137"/>
      <c r="D1068" s="532"/>
      <c r="E1068" s="159">
        <v>0</v>
      </c>
      <c r="F1068" s="159">
        <v>0</v>
      </c>
      <c r="G1068" s="159">
        <v>0</v>
      </c>
      <c r="H1068" s="497">
        <f t="shared" si="30"/>
        <v>0</v>
      </c>
      <c r="I1068" s="549" t="e">
        <f t="shared" si="31"/>
        <v>#DIV/0!</v>
      </c>
      <c r="J1068" s="161">
        <v>0</v>
      </c>
      <c r="K1068" s="161">
        <v>0</v>
      </c>
    </row>
    <row r="1069" spans="1:11" s="7" customFormat="1" ht="15.75" x14ac:dyDescent="0.25">
      <c r="A1069" s="531" t="s">
        <v>1054</v>
      </c>
      <c r="B1069" s="137"/>
      <c r="C1069" s="137"/>
      <c r="D1069" s="532"/>
      <c r="E1069" s="159">
        <v>0</v>
      </c>
      <c r="F1069" s="159">
        <v>0</v>
      </c>
      <c r="G1069" s="159">
        <v>0</v>
      </c>
      <c r="H1069" s="497">
        <f t="shared" si="30"/>
        <v>0</v>
      </c>
      <c r="I1069" s="549" t="e">
        <f t="shared" si="31"/>
        <v>#DIV/0!</v>
      </c>
      <c r="J1069" s="161">
        <v>0</v>
      </c>
      <c r="K1069" s="161">
        <v>0</v>
      </c>
    </row>
    <row r="1070" spans="1:11" s="7" customFormat="1" ht="15.75" x14ac:dyDescent="0.25">
      <c r="A1070" s="531" t="s">
        <v>168</v>
      </c>
      <c r="B1070" s="901"/>
      <c r="C1070" s="901"/>
      <c r="D1070" s="532"/>
      <c r="E1070" s="159">
        <v>0</v>
      </c>
      <c r="F1070" s="159">
        <v>0</v>
      </c>
      <c r="G1070" s="159">
        <v>0</v>
      </c>
      <c r="H1070" s="497">
        <f t="shared" si="30"/>
        <v>0</v>
      </c>
      <c r="I1070" s="549" t="e">
        <f t="shared" si="31"/>
        <v>#DIV/0!</v>
      </c>
      <c r="J1070" s="161">
        <v>0</v>
      </c>
      <c r="K1070" s="161">
        <v>0</v>
      </c>
    </row>
    <row r="1071" spans="1:11" s="7" customFormat="1" ht="15.75" x14ac:dyDescent="0.25">
      <c r="A1071" s="531" t="s">
        <v>168</v>
      </c>
      <c r="B1071" s="901"/>
      <c r="C1071" s="901"/>
      <c r="D1071" s="532"/>
      <c r="E1071" s="159">
        <v>0</v>
      </c>
      <c r="F1071" s="159">
        <v>0</v>
      </c>
      <c r="G1071" s="159">
        <v>0</v>
      </c>
      <c r="H1071" s="497">
        <f t="shared" si="30"/>
        <v>0</v>
      </c>
      <c r="I1071" s="549" t="e">
        <f t="shared" si="31"/>
        <v>#DIV/0!</v>
      </c>
      <c r="J1071" s="161">
        <v>0</v>
      </c>
      <c r="K1071" s="161">
        <v>0</v>
      </c>
    </row>
    <row r="1072" spans="1:11" s="7" customFormat="1" ht="15.75" x14ac:dyDescent="0.25">
      <c r="A1072" s="531" t="s">
        <v>168</v>
      </c>
      <c r="B1072" s="901"/>
      <c r="C1072" s="901"/>
      <c r="D1072" s="532"/>
      <c r="E1072" s="159">
        <v>0</v>
      </c>
      <c r="F1072" s="159">
        <v>0</v>
      </c>
      <c r="G1072" s="159">
        <v>0</v>
      </c>
      <c r="H1072" s="497">
        <f t="shared" si="30"/>
        <v>0</v>
      </c>
      <c r="I1072" s="550" t="e">
        <f t="shared" si="31"/>
        <v>#DIV/0!</v>
      </c>
      <c r="J1072" s="161">
        <v>0</v>
      </c>
      <c r="K1072" s="161">
        <v>0</v>
      </c>
    </row>
    <row r="1073" spans="1:11" s="7" customFormat="1" ht="15.75" x14ac:dyDescent="0.25">
      <c r="A1073" s="210"/>
      <c r="D1073" s="479" t="s">
        <v>393</v>
      </c>
      <c r="E1073" s="511">
        <f>SUM(E1063:E1072)</f>
        <v>0</v>
      </c>
      <c r="F1073" s="511">
        <f>SUM(F1063:F1072)</f>
        <v>0</v>
      </c>
      <c r="G1073" s="511">
        <f>SUM(G1063:G1072)</f>
        <v>0</v>
      </c>
      <c r="H1073" s="551">
        <f>SUM(H1063:H1072)</f>
        <v>0</v>
      </c>
      <c r="I1073" s="512"/>
      <c r="J1073" s="552">
        <f>SUM(J1063:J1072)</f>
        <v>0</v>
      </c>
      <c r="K1073" s="552">
        <f>SUM(K1063:K1072)</f>
        <v>0</v>
      </c>
    </row>
    <row r="1074" spans="1:11" s="1" customFormat="1" ht="12.75" x14ac:dyDescent="0.2">
      <c r="A1074" s="465"/>
      <c r="D1074" s="500"/>
      <c r="E1074" s="501"/>
      <c r="F1074" s="501"/>
      <c r="G1074" s="502"/>
      <c r="H1074" s="503"/>
      <c r="I1074" s="504"/>
      <c r="J1074" s="505"/>
      <c r="K1074" s="505"/>
    </row>
    <row r="1075" spans="1:11" s="7" customFormat="1" ht="15.75" x14ac:dyDescent="0.25">
      <c r="A1075" s="470" t="s">
        <v>410</v>
      </c>
      <c r="B1075" s="471"/>
      <c r="C1075" s="471"/>
      <c r="D1075" s="506"/>
      <c r="E1075" s="507"/>
      <c r="F1075" s="507"/>
      <c r="G1075" s="507"/>
      <c r="H1075" s="508"/>
      <c r="I1075" s="495"/>
      <c r="J1075" s="699"/>
      <c r="K1075" s="700"/>
    </row>
    <row r="1076" spans="1:11" s="7" customFormat="1" ht="15.75" x14ac:dyDescent="0.25">
      <c r="A1076" s="211" t="s">
        <v>411</v>
      </c>
      <c r="B1076" s="134"/>
      <c r="C1076" s="134"/>
      <c r="D1076" s="498"/>
      <c r="E1076" s="159">
        <v>0</v>
      </c>
      <c r="F1076" s="159">
        <v>0</v>
      </c>
      <c r="G1076" s="159">
        <v>0</v>
      </c>
      <c r="H1076" s="497">
        <f t="shared" ref="H1076:H1087" si="32">+E1076+F1076+G1076</f>
        <v>0</v>
      </c>
      <c r="I1076" s="477" t="e">
        <f t="shared" ref="I1076:I1087" si="33">+H1076/$H$1117</f>
        <v>#DIV/0!</v>
      </c>
      <c r="J1076" s="161">
        <v>0</v>
      </c>
      <c r="K1076" s="161">
        <v>0</v>
      </c>
    </row>
    <row r="1077" spans="1:11" s="7" customFormat="1" ht="15.75" x14ac:dyDescent="0.25">
      <c r="A1077" s="531" t="s">
        <v>412</v>
      </c>
      <c r="B1077" s="137"/>
      <c r="C1077" s="137"/>
      <c r="D1077" s="532"/>
      <c r="E1077" s="159">
        <v>0</v>
      </c>
      <c r="F1077" s="159">
        <v>0</v>
      </c>
      <c r="G1077" s="159">
        <v>0</v>
      </c>
      <c r="H1077" s="497">
        <f t="shared" si="32"/>
        <v>0</v>
      </c>
      <c r="I1077" s="477" t="e">
        <f t="shared" si="33"/>
        <v>#DIV/0!</v>
      </c>
      <c r="J1077" s="162">
        <v>0</v>
      </c>
      <c r="K1077" s="161">
        <v>0</v>
      </c>
    </row>
    <row r="1078" spans="1:11" s="7" customFormat="1" ht="15.75" x14ac:dyDescent="0.25">
      <c r="A1078" s="531" t="s">
        <v>413</v>
      </c>
      <c r="B1078" s="137"/>
      <c r="C1078" s="137"/>
      <c r="D1078" s="532"/>
      <c r="E1078" s="159">
        <v>0</v>
      </c>
      <c r="F1078" s="159">
        <v>0</v>
      </c>
      <c r="G1078" s="159">
        <v>0</v>
      </c>
      <c r="H1078" s="497">
        <f t="shared" si="32"/>
        <v>0</v>
      </c>
      <c r="I1078" s="477" t="e">
        <f t="shared" si="33"/>
        <v>#DIV/0!</v>
      </c>
      <c r="J1078" s="162">
        <v>0</v>
      </c>
      <c r="K1078" s="161">
        <v>0</v>
      </c>
    </row>
    <row r="1079" spans="1:11" s="7" customFormat="1" ht="15.75" x14ac:dyDescent="0.25">
      <c r="A1079" s="531" t="s">
        <v>281</v>
      </c>
      <c r="B1079" s="137"/>
      <c r="C1079" s="137"/>
      <c r="D1079" s="532"/>
      <c r="E1079" s="159">
        <v>0</v>
      </c>
      <c r="F1079" s="159">
        <v>0</v>
      </c>
      <c r="G1079" s="159">
        <v>0</v>
      </c>
      <c r="H1079" s="497">
        <f t="shared" si="32"/>
        <v>0</v>
      </c>
      <c r="I1079" s="477" t="e">
        <f t="shared" si="33"/>
        <v>#DIV/0!</v>
      </c>
      <c r="J1079" s="162">
        <v>0</v>
      </c>
      <c r="K1079" s="161">
        <v>0</v>
      </c>
    </row>
    <row r="1080" spans="1:11" s="7" customFormat="1" ht="15.75" x14ac:dyDescent="0.25">
      <c r="A1080" s="531" t="s">
        <v>414</v>
      </c>
      <c r="B1080" s="137"/>
      <c r="C1080" s="137"/>
      <c r="D1080" s="532"/>
      <c r="E1080" s="159">
        <v>0</v>
      </c>
      <c r="F1080" s="159">
        <v>0</v>
      </c>
      <c r="G1080" s="159">
        <v>0</v>
      </c>
      <c r="H1080" s="497">
        <f t="shared" si="32"/>
        <v>0</v>
      </c>
      <c r="I1080" s="477" t="e">
        <f t="shared" si="33"/>
        <v>#DIV/0!</v>
      </c>
      <c r="J1080" s="622"/>
      <c r="K1080" s="623"/>
    </row>
    <row r="1081" spans="1:11" s="7" customFormat="1" ht="15.75" x14ac:dyDescent="0.25">
      <c r="A1081" s="531" t="s">
        <v>415</v>
      </c>
      <c r="B1081" s="137"/>
      <c r="C1081" s="137"/>
      <c r="D1081" s="532"/>
      <c r="E1081" s="159">
        <v>0</v>
      </c>
      <c r="F1081" s="159">
        <v>0</v>
      </c>
      <c r="G1081" s="159">
        <v>0</v>
      </c>
      <c r="H1081" s="497">
        <f t="shared" si="32"/>
        <v>0</v>
      </c>
      <c r="I1081" s="477" t="e">
        <f t="shared" si="33"/>
        <v>#DIV/0!</v>
      </c>
      <c r="J1081" s="624"/>
      <c r="K1081" s="625"/>
    </row>
    <row r="1082" spans="1:11" s="7" customFormat="1" ht="15.75" x14ac:dyDescent="0.25">
      <c r="A1082" s="531" t="s">
        <v>416</v>
      </c>
      <c r="B1082" s="137"/>
      <c r="C1082" s="137"/>
      <c r="D1082" s="532"/>
      <c r="E1082" s="159">
        <v>0</v>
      </c>
      <c r="F1082" s="159">
        <v>0</v>
      </c>
      <c r="G1082" s="159">
        <v>0</v>
      </c>
      <c r="H1082" s="497">
        <f t="shared" si="32"/>
        <v>0</v>
      </c>
      <c r="I1082" s="477" t="e">
        <f t="shared" si="33"/>
        <v>#DIV/0!</v>
      </c>
      <c r="J1082" s="626"/>
      <c r="K1082" s="627"/>
    </row>
    <row r="1083" spans="1:11" s="7" customFormat="1" ht="15.75" x14ac:dyDescent="0.25">
      <c r="A1083" s="531" t="s">
        <v>616</v>
      </c>
      <c r="B1083" s="137"/>
      <c r="C1083" s="137"/>
      <c r="D1083" s="532"/>
      <c r="E1083" s="159">
        <v>0</v>
      </c>
      <c r="F1083" s="159">
        <v>0</v>
      </c>
      <c r="G1083" s="159">
        <v>0</v>
      </c>
      <c r="H1083" s="497">
        <f t="shared" si="32"/>
        <v>0</v>
      </c>
      <c r="I1083" s="477" t="e">
        <f t="shared" si="33"/>
        <v>#DIV/0!</v>
      </c>
      <c r="J1083" s="161">
        <v>0</v>
      </c>
      <c r="K1083" s="161">
        <v>0</v>
      </c>
    </row>
    <row r="1084" spans="1:11" s="7" customFormat="1" ht="15.75" x14ac:dyDescent="0.25">
      <c r="A1084" s="531" t="s">
        <v>168</v>
      </c>
      <c r="B1084" s="901"/>
      <c r="C1084" s="901"/>
      <c r="D1084" s="532"/>
      <c r="E1084" s="159">
        <v>0</v>
      </c>
      <c r="F1084" s="159">
        <v>0</v>
      </c>
      <c r="G1084" s="159">
        <v>0</v>
      </c>
      <c r="H1084" s="497">
        <f t="shared" si="32"/>
        <v>0</v>
      </c>
      <c r="I1084" s="477" t="e">
        <f t="shared" si="33"/>
        <v>#DIV/0!</v>
      </c>
      <c r="J1084" s="161">
        <v>0</v>
      </c>
      <c r="K1084" s="161">
        <v>0</v>
      </c>
    </row>
    <row r="1085" spans="1:11" s="7" customFormat="1" ht="15.75" x14ac:dyDescent="0.25">
      <c r="A1085" s="531" t="s">
        <v>168</v>
      </c>
      <c r="B1085" s="901"/>
      <c r="C1085" s="901"/>
      <c r="D1085" s="532"/>
      <c r="E1085" s="159">
        <v>0</v>
      </c>
      <c r="F1085" s="159">
        <v>0</v>
      </c>
      <c r="G1085" s="159">
        <v>0</v>
      </c>
      <c r="H1085" s="497">
        <f t="shared" si="32"/>
        <v>0</v>
      </c>
      <c r="I1085" s="477" t="e">
        <f t="shared" si="33"/>
        <v>#DIV/0!</v>
      </c>
      <c r="J1085" s="162">
        <v>0</v>
      </c>
      <c r="K1085" s="161">
        <v>0</v>
      </c>
    </row>
    <row r="1086" spans="1:11" s="7" customFormat="1" ht="15.75" x14ac:dyDescent="0.25">
      <c r="A1086" s="211" t="s">
        <v>168</v>
      </c>
      <c r="B1086" s="901"/>
      <c r="C1086" s="901"/>
      <c r="D1086" s="224"/>
      <c r="E1086" s="159">
        <v>0</v>
      </c>
      <c r="F1086" s="159">
        <v>0</v>
      </c>
      <c r="G1086" s="159">
        <v>0</v>
      </c>
      <c r="H1086" s="497">
        <f t="shared" si="32"/>
        <v>0</v>
      </c>
      <c r="I1086" s="477" t="e">
        <f t="shared" si="33"/>
        <v>#DIV/0!</v>
      </c>
      <c r="J1086" s="162">
        <v>0</v>
      </c>
      <c r="K1086" s="161">
        <v>0</v>
      </c>
    </row>
    <row r="1087" spans="1:11" s="7" customFormat="1" ht="15.75" x14ac:dyDescent="0.25">
      <c r="A1087" s="211" t="s">
        <v>168</v>
      </c>
      <c r="B1087" s="901"/>
      <c r="C1087" s="901"/>
      <c r="D1087" s="224"/>
      <c r="E1087" s="159">
        <v>0</v>
      </c>
      <c r="F1087" s="159">
        <v>0</v>
      </c>
      <c r="G1087" s="159">
        <v>0</v>
      </c>
      <c r="H1087" s="497">
        <f t="shared" si="32"/>
        <v>0</v>
      </c>
      <c r="I1087" s="477" t="e">
        <f t="shared" si="33"/>
        <v>#DIV/0!</v>
      </c>
      <c r="J1087" s="162">
        <v>0</v>
      </c>
      <c r="K1087" s="161">
        <v>0</v>
      </c>
    </row>
    <row r="1088" spans="1:11" s="7" customFormat="1" ht="15.75" x14ac:dyDescent="0.25">
      <c r="A1088" s="121"/>
      <c r="D1088" s="479" t="s">
        <v>393</v>
      </c>
      <c r="E1088" s="246">
        <f>SUM(E1076:E1087)</f>
        <v>0</v>
      </c>
      <c r="F1088" s="246">
        <f>SUM(F1076:F1087)</f>
        <v>0</v>
      </c>
      <c r="G1088" s="246">
        <f>SUM(G1076:G1087)</f>
        <v>0</v>
      </c>
      <c r="H1088" s="247">
        <f>SUM(H1076:H1087)</f>
        <v>0</v>
      </c>
      <c r="I1088" s="495"/>
      <c r="J1088" s="245">
        <f>SUM(J1076:J1087)</f>
        <v>0</v>
      </c>
      <c r="K1088" s="245">
        <f>SUM(K1076:K1087)</f>
        <v>0</v>
      </c>
    </row>
    <row r="1089" spans="1:11" s="1" customFormat="1" ht="12.75" x14ac:dyDescent="0.2">
      <c r="A1089" s="465"/>
      <c r="E1089" s="501"/>
      <c r="F1089" s="501"/>
      <c r="G1089" s="502"/>
      <c r="H1089" s="503"/>
      <c r="I1089" s="504"/>
      <c r="J1089" s="505"/>
      <c r="K1089" s="505"/>
    </row>
    <row r="1090" spans="1:11" s="7" customFormat="1" ht="15.75" x14ac:dyDescent="0.25">
      <c r="A1090" s="470" t="s">
        <v>417</v>
      </c>
      <c r="B1090" s="471"/>
      <c r="C1090" s="471"/>
      <c r="D1090" s="506"/>
      <c r="E1090" s="507"/>
      <c r="F1090" s="507"/>
      <c r="G1090" s="507"/>
      <c r="H1090" s="508"/>
      <c r="I1090" s="495"/>
      <c r="J1090" s="553"/>
      <c r="K1090" s="553"/>
    </row>
    <row r="1091" spans="1:11" s="7" customFormat="1" ht="15.75" x14ac:dyDescent="0.25">
      <c r="A1091" s="211" t="s">
        <v>418</v>
      </c>
      <c r="B1091" s="134"/>
      <c r="C1091" s="134"/>
      <c r="D1091" s="498"/>
      <c r="E1091" s="159">
        <v>0</v>
      </c>
      <c r="F1091" s="159">
        <v>0</v>
      </c>
      <c r="G1091" s="159">
        <v>0</v>
      </c>
      <c r="H1091" s="497">
        <f>+E1091+F1091+G1091</f>
        <v>0</v>
      </c>
      <c r="I1091" s="477" t="e">
        <f>+H1091/$H$1117</f>
        <v>#DIV/0!</v>
      </c>
      <c r="J1091" s="316"/>
      <c r="K1091" s="319"/>
    </row>
    <row r="1092" spans="1:11" s="7" customFormat="1" ht="15.75" x14ac:dyDescent="0.25">
      <c r="A1092" s="531" t="s">
        <v>419</v>
      </c>
      <c r="B1092" s="137"/>
      <c r="C1092" s="137"/>
      <c r="D1092" s="532"/>
      <c r="E1092" s="159">
        <v>0</v>
      </c>
      <c r="F1092" s="159">
        <v>0</v>
      </c>
      <c r="G1092" s="159">
        <v>0</v>
      </c>
      <c r="H1092" s="497">
        <f>+E1092+F1092+G1092</f>
        <v>0</v>
      </c>
      <c r="I1092" s="477" t="e">
        <f>+H1092/$H$1117</f>
        <v>#DIV/0!</v>
      </c>
      <c r="J1092" s="240"/>
      <c r="K1092" s="241"/>
    </row>
    <row r="1093" spans="1:11" s="7" customFormat="1" ht="15.75" x14ac:dyDescent="0.25">
      <c r="A1093" s="531" t="s">
        <v>420</v>
      </c>
      <c r="B1093" s="137"/>
      <c r="C1093" s="137"/>
      <c r="D1093" s="532"/>
      <c r="E1093" s="159">
        <v>0</v>
      </c>
      <c r="F1093" s="159">
        <v>0</v>
      </c>
      <c r="G1093" s="159">
        <v>0</v>
      </c>
      <c r="H1093" s="497">
        <f>+E1093+F1093+G1093</f>
        <v>0</v>
      </c>
      <c r="I1093" s="477" t="e">
        <f>+H1093/$H$1117</f>
        <v>#DIV/0!</v>
      </c>
      <c r="J1093" s="240"/>
      <c r="K1093" s="241"/>
    </row>
    <row r="1094" spans="1:11" s="7" customFormat="1" ht="15.75" x14ac:dyDescent="0.25">
      <c r="A1094" s="531" t="s">
        <v>168</v>
      </c>
      <c r="B1094" s="901"/>
      <c r="C1094" s="901"/>
      <c r="D1094" s="532"/>
      <c r="E1094" s="159">
        <v>0</v>
      </c>
      <c r="F1094" s="159">
        <v>0</v>
      </c>
      <c r="G1094" s="159">
        <v>0</v>
      </c>
      <c r="H1094" s="497">
        <f>+E1094+F1094+G1094</f>
        <v>0</v>
      </c>
      <c r="I1094" s="477" t="e">
        <f>+H1094/$H$1117</f>
        <v>#DIV/0!</v>
      </c>
      <c r="J1094" s="240"/>
      <c r="K1094" s="241"/>
    </row>
    <row r="1095" spans="1:11" s="7" customFormat="1" ht="15.75" x14ac:dyDescent="0.25">
      <c r="A1095" s="531" t="s">
        <v>168</v>
      </c>
      <c r="B1095" s="901"/>
      <c r="C1095" s="901"/>
      <c r="D1095" s="532"/>
      <c r="E1095" s="159">
        <v>0</v>
      </c>
      <c r="F1095" s="159">
        <v>0</v>
      </c>
      <c r="G1095" s="159">
        <v>0</v>
      </c>
      <c r="H1095" s="497">
        <f>+E1095+F1095+G1095</f>
        <v>0</v>
      </c>
      <c r="I1095" s="509" t="e">
        <f>+H1095/$H$1117</f>
        <v>#DIV/0!</v>
      </c>
      <c r="J1095" s="317"/>
      <c r="K1095" s="320"/>
    </row>
    <row r="1096" spans="1:11" s="7" customFormat="1" ht="15.75" x14ac:dyDescent="0.25">
      <c r="A1096" s="210"/>
      <c r="D1096" s="479" t="s">
        <v>393</v>
      </c>
      <c r="E1096" s="246">
        <f>SUM(E1091:E1095)</f>
        <v>0</v>
      </c>
      <c r="F1096" s="246">
        <f>SUM(F1091:F1095)</f>
        <v>0</v>
      </c>
      <c r="G1096" s="246">
        <f>SUM(G1091:G1095)</f>
        <v>0</v>
      </c>
      <c r="H1096" s="247">
        <f>SUM(H1091:H1095)</f>
        <v>0</v>
      </c>
      <c r="I1096" s="554"/>
      <c r="J1096" s="508"/>
      <c r="K1096" s="508"/>
    </row>
    <row r="1097" spans="1:11" s="1" customFormat="1" ht="12.75" x14ac:dyDescent="0.2">
      <c r="A1097" s="465"/>
      <c r="D1097" s="500"/>
      <c r="E1097" s="501"/>
      <c r="F1097" s="501"/>
      <c r="G1097" s="502"/>
      <c r="H1097" s="503"/>
      <c r="I1097" s="504"/>
      <c r="J1097" s="505"/>
      <c r="K1097" s="505"/>
    </row>
    <row r="1098" spans="1:11" s="7" customFormat="1" ht="15.75" x14ac:dyDescent="0.25">
      <c r="A1098" s="470" t="s">
        <v>421</v>
      </c>
      <c r="B1098" s="471"/>
      <c r="C1098" s="471"/>
      <c r="D1098" s="506"/>
      <c r="E1098" s="507"/>
      <c r="F1098" s="507"/>
      <c r="G1098" s="507"/>
      <c r="H1098" s="508"/>
      <c r="I1098" s="533"/>
      <c r="J1098" s="699"/>
      <c r="K1098" s="700"/>
    </row>
    <row r="1099" spans="1:11" s="7" customFormat="1" ht="15.75" x14ac:dyDescent="0.25">
      <c r="A1099" s="211" t="s">
        <v>700</v>
      </c>
      <c r="B1099" s="134"/>
      <c r="C1099" s="134"/>
      <c r="D1099" s="498"/>
      <c r="E1099" s="159">
        <v>0</v>
      </c>
      <c r="F1099" s="159">
        <v>0</v>
      </c>
      <c r="G1099" s="159">
        <v>0</v>
      </c>
      <c r="H1099" s="497">
        <f>+E1099+F1099+G1099</f>
        <v>0</v>
      </c>
      <c r="I1099" s="158"/>
      <c r="J1099" s="161">
        <v>0</v>
      </c>
      <c r="K1099" s="161">
        <v>0</v>
      </c>
    </row>
    <row r="1100" spans="1:11" s="7" customFormat="1" ht="15.75" x14ac:dyDescent="0.25">
      <c r="A1100" s="531" t="s">
        <v>701</v>
      </c>
      <c r="B1100" s="137"/>
      <c r="C1100" s="137"/>
      <c r="D1100" s="532"/>
      <c r="E1100" s="159">
        <v>0</v>
      </c>
      <c r="F1100" s="159">
        <v>0</v>
      </c>
      <c r="G1100" s="159">
        <v>0</v>
      </c>
      <c r="H1100" s="497">
        <f>+E1100+F1100+G1100</f>
        <v>0</v>
      </c>
      <c r="I1100" s="555"/>
      <c r="J1100" s="161">
        <v>0</v>
      </c>
      <c r="K1100" s="161">
        <v>0</v>
      </c>
    </row>
    <row r="1101" spans="1:11" s="7" customFormat="1" ht="15.75" x14ac:dyDescent="0.25">
      <c r="A1101" s="531" t="s">
        <v>702</v>
      </c>
      <c r="B1101" s="137"/>
      <c r="C1101" s="137"/>
      <c r="D1101" s="532"/>
      <c r="E1101" s="159">
        <v>0</v>
      </c>
      <c r="F1101" s="159">
        <v>0</v>
      </c>
      <c r="G1101" s="159">
        <v>0</v>
      </c>
      <c r="H1101" s="497">
        <f>+E1101+F1101+G1101</f>
        <v>0</v>
      </c>
      <c r="I1101" s="555"/>
      <c r="J1101" s="161">
        <v>0</v>
      </c>
      <c r="K1101" s="161">
        <v>0</v>
      </c>
    </row>
    <row r="1102" spans="1:11" s="7" customFormat="1" ht="15.75" x14ac:dyDescent="0.25">
      <c r="A1102" s="531" t="s">
        <v>168</v>
      </c>
      <c r="B1102" s="901"/>
      <c r="C1102" s="901"/>
      <c r="D1102" s="532"/>
      <c r="E1102" s="159">
        <v>0</v>
      </c>
      <c r="F1102" s="159">
        <v>0</v>
      </c>
      <c r="G1102" s="159">
        <v>0</v>
      </c>
      <c r="H1102" s="497">
        <f>+E1102+F1102+G1102</f>
        <v>0</v>
      </c>
      <c r="I1102" s="555"/>
      <c r="J1102" s="162">
        <v>0</v>
      </c>
      <c r="K1102" s="161">
        <v>0</v>
      </c>
    </row>
    <row r="1103" spans="1:11" s="7" customFormat="1" ht="15.75" x14ac:dyDescent="0.25">
      <c r="A1103" s="211" t="s">
        <v>168</v>
      </c>
      <c r="B1103" s="901"/>
      <c r="C1103" s="901"/>
      <c r="D1103" s="224"/>
      <c r="E1103" s="159">
        <v>0</v>
      </c>
      <c r="F1103" s="159">
        <v>0</v>
      </c>
      <c r="G1103" s="159">
        <v>0</v>
      </c>
      <c r="H1103" s="497">
        <f>+E1103+F1103+G1103</f>
        <v>0</v>
      </c>
      <c r="I1103" s="555"/>
      <c r="J1103" s="162">
        <v>0</v>
      </c>
      <c r="K1103" s="161">
        <v>0</v>
      </c>
    </row>
    <row r="1104" spans="1:11" s="7" customFormat="1" ht="15.75" x14ac:dyDescent="0.25">
      <c r="A1104" s="366"/>
      <c r="B1104" s="1008" t="s">
        <v>697</v>
      </c>
      <c r="C1104" s="1008"/>
      <c r="D1104" s="479" t="s">
        <v>696</v>
      </c>
      <c r="E1104" s="246">
        <f>SUM(E1099:E1103)</f>
        <v>0</v>
      </c>
      <c r="F1104" s="246">
        <f>SUM(F1099:F1103)</f>
        <v>0</v>
      </c>
      <c r="G1104" s="246">
        <f>SUM(G1099:G1103)</f>
        <v>0</v>
      </c>
      <c r="H1104" s="247">
        <f>SUM(H1099:H1103)</f>
        <v>0</v>
      </c>
      <c r="I1104" s="495"/>
      <c r="J1104" s="245">
        <f>SUM(J1099:J1103)</f>
        <v>0</v>
      </c>
      <c r="K1104" s="245">
        <f>SUM(K1099:K1103)</f>
        <v>0</v>
      </c>
    </row>
    <row r="1105" spans="1:11" s="1" customFormat="1" ht="12.75" x14ac:dyDescent="0.2">
      <c r="A1105" s="465"/>
      <c r="D1105" s="391"/>
      <c r="E1105" s="528"/>
      <c r="G1105" s="556"/>
      <c r="H1105" s="529"/>
      <c r="I1105" s="515"/>
      <c r="J1105" s="150"/>
      <c r="K1105" s="548"/>
    </row>
    <row r="1106" spans="1:11" x14ac:dyDescent="0.25">
      <c r="A1106" s="481" t="s">
        <v>1144</v>
      </c>
      <c r="D1106" s="557"/>
      <c r="E1106" s="523"/>
      <c r="G1106" s="558"/>
      <c r="H1106" s="19"/>
      <c r="I1106" s="519"/>
      <c r="J1106" s="10"/>
      <c r="K1106" s="559"/>
    </row>
    <row r="1107" spans="1:11" x14ac:dyDescent="0.25">
      <c r="A1107" s="481" t="s">
        <v>961</v>
      </c>
      <c r="D1107" s="557"/>
      <c r="E1107" s="523"/>
      <c r="G1107" s="558"/>
      <c r="H1107" s="19"/>
      <c r="J1107" s="36" t="s">
        <v>837</v>
      </c>
      <c r="K1107" s="524">
        <f>(+H1117-H1096-H1104-H1115)*0.125</f>
        <v>0</v>
      </c>
    </row>
    <row r="1108" spans="1:11" x14ac:dyDescent="0.25">
      <c r="A1108" s="560"/>
    </row>
    <row r="1109" spans="1:11" s="7" customFormat="1" ht="15.75" x14ac:dyDescent="0.25">
      <c r="A1109" s="470" t="s">
        <v>422</v>
      </c>
      <c r="B1109" s="471"/>
      <c r="C1109" s="471"/>
      <c r="D1109" s="506"/>
      <c r="E1109" s="492"/>
      <c r="F1109" s="492"/>
      <c r="G1109" s="492"/>
      <c r="H1109" s="494"/>
      <c r="I1109" s="495"/>
      <c r="J1109" s="561"/>
      <c r="K1109" s="562"/>
    </row>
    <row r="1110" spans="1:11" s="7" customFormat="1" ht="15.75" x14ac:dyDescent="0.25">
      <c r="A1110" s="211" t="s">
        <v>308</v>
      </c>
      <c r="B1110" s="134"/>
      <c r="C1110" s="134"/>
      <c r="D1110" s="498"/>
      <c r="E1110" s="248">
        <v>0</v>
      </c>
      <c r="F1110" s="248">
        <v>0</v>
      </c>
      <c r="G1110" s="248">
        <f>+I774</f>
        <v>0</v>
      </c>
      <c r="H1110" s="497">
        <f>+E1110+F1110+G1110</f>
        <v>0</v>
      </c>
      <c r="I1110" s="563" t="e">
        <f>+H1110/$H$1117</f>
        <v>#DIV/0!</v>
      </c>
      <c r="J1110" s="240"/>
      <c r="K1110" s="241"/>
    </row>
    <row r="1111" spans="1:11" s="7" customFormat="1" ht="15.75" x14ac:dyDescent="0.25">
      <c r="A1111" s="956" t="s">
        <v>699</v>
      </c>
      <c r="B1111" s="957"/>
      <c r="C1111" s="957"/>
      <c r="D1111" s="532"/>
      <c r="E1111" s="248">
        <v>0</v>
      </c>
      <c r="F1111" s="248">
        <v>0</v>
      </c>
      <c r="G1111" s="248">
        <f>IF(I792&lt;I794,I794,I792)</f>
        <v>0</v>
      </c>
      <c r="H1111" s="497">
        <f>+E1111+F1111+G1111</f>
        <v>0</v>
      </c>
      <c r="I1111" s="563" t="e">
        <f>+H1111/$H$1117</f>
        <v>#DIV/0!</v>
      </c>
      <c r="J1111" s="240"/>
      <c r="K1111" s="241"/>
    </row>
    <row r="1112" spans="1:11" s="7" customFormat="1" ht="15.75" x14ac:dyDescent="0.25">
      <c r="A1112" s="531" t="s">
        <v>423</v>
      </c>
      <c r="B1112" s="137"/>
      <c r="C1112" s="137"/>
      <c r="D1112" s="532"/>
      <c r="E1112" s="159">
        <v>0</v>
      </c>
      <c r="F1112" s="159">
        <v>0</v>
      </c>
      <c r="G1112" s="159">
        <v>0</v>
      </c>
      <c r="H1112" s="497">
        <f>+E1112+F1112+G1112</f>
        <v>0</v>
      </c>
      <c r="I1112" s="563" t="e">
        <f>+H1112/$H$1117</f>
        <v>#DIV/0!</v>
      </c>
      <c r="J1112" s="240"/>
      <c r="K1112" s="241"/>
    </row>
    <row r="1113" spans="1:11" s="7" customFormat="1" ht="15.75" x14ac:dyDescent="0.25">
      <c r="A1113" s="531" t="s">
        <v>168</v>
      </c>
      <c r="B1113" s="901"/>
      <c r="C1113" s="901"/>
      <c r="D1113" s="224"/>
      <c r="E1113" s="159">
        <v>0</v>
      </c>
      <c r="F1113" s="159">
        <v>0</v>
      </c>
      <c r="G1113" s="159">
        <v>0</v>
      </c>
      <c r="H1113" s="497">
        <f>+E1113+F1113+G1113</f>
        <v>0</v>
      </c>
      <c r="I1113" s="563" t="e">
        <f>+H1113/$H$1117</f>
        <v>#DIV/0!</v>
      </c>
      <c r="J1113" s="240"/>
      <c r="K1113" s="241"/>
    </row>
    <row r="1114" spans="1:11" s="7" customFormat="1" ht="15.75" x14ac:dyDescent="0.25">
      <c r="A1114" s="531" t="s">
        <v>168</v>
      </c>
      <c r="B1114" s="901"/>
      <c r="C1114" s="901"/>
      <c r="D1114" s="224"/>
      <c r="E1114" s="159">
        <v>0</v>
      </c>
      <c r="F1114" s="159">
        <v>0</v>
      </c>
      <c r="G1114" s="159">
        <v>0</v>
      </c>
      <c r="H1114" s="497">
        <f>+E1114+F1114+G1114</f>
        <v>0</v>
      </c>
      <c r="I1114" s="563" t="e">
        <f>+H1114/$H$1117</f>
        <v>#DIV/0!</v>
      </c>
      <c r="J1114" s="240"/>
      <c r="K1114" s="241"/>
    </row>
    <row r="1115" spans="1:11" s="7" customFormat="1" ht="15.75" x14ac:dyDescent="0.25">
      <c r="A1115" s="208"/>
      <c r="D1115" s="479" t="s">
        <v>393</v>
      </c>
      <c r="E1115" s="246">
        <f>SUM(E1110:E1114)</f>
        <v>0</v>
      </c>
      <c r="F1115" s="246">
        <f>SUM(F1110:F1114)</f>
        <v>0</v>
      </c>
      <c r="G1115" s="246">
        <f>SUM(G1110:G1114)</f>
        <v>0</v>
      </c>
      <c r="H1115" s="247">
        <f>SUM(H1110:H1114)</f>
        <v>0</v>
      </c>
      <c r="I1115" s="564"/>
      <c r="J1115" s="565"/>
      <c r="K1115" s="565"/>
    </row>
    <row r="1116" spans="1:11" s="1" customFormat="1" ht="12.75" x14ac:dyDescent="0.2">
      <c r="A1116" s="465"/>
      <c r="D1116" s="392"/>
      <c r="E1116" s="566"/>
      <c r="F1116" s="566"/>
      <c r="G1116" s="567"/>
      <c r="H1116" s="568"/>
      <c r="I1116" s="569"/>
      <c r="J1116" s="567"/>
      <c r="K1116" s="568"/>
    </row>
    <row r="1117" spans="1:11" s="7" customFormat="1" ht="16.5" thickBot="1" x14ac:dyDescent="0.3">
      <c r="A1117" s="570" t="s">
        <v>584</v>
      </c>
      <c r="B1117" s="471"/>
      <c r="C1117" s="471"/>
      <c r="D1117" s="471"/>
      <c r="E1117" s="571">
        <f>+E986+E998+E1010+E1022+E1034+E1045+E1073+E1088+E1096+E1104+E1115</f>
        <v>0</v>
      </c>
      <c r="F1117" s="571">
        <f>+F986+F998+F1010+F1022+F1034+F1045+F1073+F1088+F1096+F1104+F1115</f>
        <v>0</v>
      </c>
      <c r="G1117" s="571">
        <f>+G986+G998+G1010+G1022+G1034+G1045+G1073+G1088+G1096+G1104+G1115</f>
        <v>0</v>
      </c>
      <c r="H1117" s="571">
        <f>+H986+H998+H1010+H1022+H1034+H1045+H1073+H1088+H1096+H1104+H1115</f>
        <v>0</v>
      </c>
      <c r="I1117" s="572"/>
      <c r="J1117" s="573">
        <f>+J986+J998+J1010+J1022+J1034+J1045+J1073+J1088+J1096+J1104+J1115</f>
        <v>0</v>
      </c>
      <c r="K1117" s="573">
        <f>+K986+K998+K1010+K1022+K1034+K1045+K1073+K1088+K1096+K1104+K1115</f>
        <v>0</v>
      </c>
    </row>
    <row r="1118" spans="1:11" ht="15.75" thickTop="1" x14ac:dyDescent="0.25">
      <c r="A1118" s="560"/>
      <c r="I1118" s="574"/>
      <c r="J1118" s="574"/>
    </row>
    <row r="1119" spans="1:11" s="7" customFormat="1" ht="15.75" x14ac:dyDescent="0.25">
      <c r="A1119" s="208" t="s">
        <v>433</v>
      </c>
      <c r="I1119" s="1009" t="s">
        <v>572</v>
      </c>
      <c r="J1119" s="1010"/>
    </row>
    <row r="1120" spans="1:11" s="7" customFormat="1" ht="15.75" x14ac:dyDescent="0.25">
      <c r="A1120" s="208" t="s">
        <v>430</v>
      </c>
      <c r="C1120" s="897"/>
      <c r="D1120" s="897"/>
      <c r="E1120" s="897"/>
      <c r="F1120" s="897"/>
      <c r="G1120" s="7" t="s">
        <v>565</v>
      </c>
      <c r="I1120" s="164">
        <v>0</v>
      </c>
      <c r="J1120" s="164">
        <v>0</v>
      </c>
    </row>
    <row r="1121" spans="1:10" s="7" customFormat="1" ht="15.75" x14ac:dyDescent="0.25">
      <c r="A1121" s="208" t="s">
        <v>431</v>
      </c>
      <c r="G1121" s="7" t="s">
        <v>565</v>
      </c>
      <c r="I1121" s="164">
        <v>0</v>
      </c>
      <c r="J1121" s="164">
        <v>0</v>
      </c>
    </row>
    <row r="1122" spans="1:10" s="7" customFormat="1" ht="15.75" x14ac:dyDescent="0.25">
      <c r="A1122" s="208" t="s">
        <v>432</v>
      </c>
      <c r="G1122" s="7" t="s">
        <v>565</v>
      </c>
      <c r="I1122" s="164">
        <v>0</v>
      </c>
      <c r="J1122" s="164">
        <v>0</v>
      </c>
    </row>
    <row r="1123" spans="1:10" s="7" customFormat="1" ht="15.75" x14ac:dyDescent="0.25">
      <c r="A1123" s="208" t="s">
        <v>434</v>
      </c>
      <c r="G1123" s="7" t="s">
        <v>565</v>
      </c>
      <c r="I1123" s="164">
        <v>0</v>
      </c>
      <c r="J1123" s="164">
        <v>0</v>
      </c>
    </row>
    <row r="1124" spans="1:10" s="7" customFormat="1" ht="15.75" x14ac:dyDescent="0.25">
      <c r="A1124" s="208" t="s">
        <v>435</v>
      </c>
      <c r="G1124" s="7" t="s">
        <v>565</v>
      </c>
      <c r="I1124" s="164">
        <v>0</v>
      </c>
      <c r="J1124" s="164">
        <v>0</v>
      </c>
    </row>
    <row r="1125" spans="1:10" s="7" customFormat="1" ht="15.75" x14ac:dyDescent="0.25">
      <c r="A1125" s="575" t="s">
        <v>533</v>
      </c>
      <c r="B1125" s="471"/>
      <c r="C1125" s="471"/>
      <c r="D1125" s="471"/>
      <c r="E1125" s="471"/>
      <c r="F1125" s="471"/>
      <c r="G1125" s="471"/>
      <c r="H1125" s="471"/>
      <c r="I1125" s="576">
        <f>SUM(+J1117,+I1120,+I1121,+I1122,+I1123,+I1124)</f>
        <v>0</v>
      </c>
      <c r="J1125" s="576">
        <f>SUM(+K1117,+J1120,+J1121,+J1122,+J1123,+J1124)</f>
        <v>0</v>
      </c>
    </row>
    <row r="1126" spans="1:10" s="7" customFormat="1" ht="15.75" x14ac:dyDescent="0.25">
      <c r="A1126" s="686" t="s">
        <v>1103</v>
      </c>
      <c r="I1126" s="577"/>
      <c r="J1126" s="244">
        <v>1</v>
      </c>
    </row>
    <row r="1127" spans="1:10" s="7" customFormat="1" ht="15.75" x14ac:dyDescent="0.25">
      <c r="A1127" s="575" t="s">
        <v>436</v>
      </c>
      <c r="B1127" s="471"/>
      <c r="C1127" s="471"/>
      <c r="D1127" s="471"/>
      <c r="E1127" s="471"/>
      <c r="F1127" s="471"/>
      <c r="G1127" s="471"/>
      <c r="H1127" s="471"/>
      <c r="I1127" s="576">
        <f>+I1125</f>
        <v>0</v>
      </c>
      <c r="J1127" s="576">
        <f>+J1125*J1126</f>
        <v>0</v>
      </c>
    </row>
    <row r="1128" spans="1:10" s="7" customFormat="1" ht="15.75" x14ac:dyDescent="0.25">
      <c r="A1128" s="208" t="s">
        <v>843</v>
      </c>
      <c r="E1128" s="163" t="e">
        <f>+D199</f>
        <v>#DIV/0!</v>
      </c>
      <c r="F1128" s="163" t="e">
        <f>+D220</f>
        <v>#DIV/0!</v>
      </c>
      <c r="G1128" s="52" t="s">
        <v>546</v>
      </c>
      <c r="I1128" s="578"/>
      <c r="J1128" s="579"/>
    </row>
    <row r="1129" spans="1:10" s="7" customFormat="1" ht="15.75" x14ac:dyDescent="0.25">
      <c r="A1129" s="575" t="s">
        <v>437</v>
      </c>
      <c r="B1129" s="471"/>
      <c r="C1129" s="471"/>
      <c r="D1129" s="471"/>
      <c r="E1129" s="471"/>
      <c r="F1129" s="471"/>
      <c r="G1129" s="471"/>
      <c r="H1129" s="471"/>
      <c r="I1129" s="576" t="e">
        <f>IF(F1128&lt;E1128,+I1127*F1128,+I1127*E1128)</f>
        <v>#DIV/0!</v>
      </c>
      <c r="J1129" s="576" t="e">
        <f>IF(F1128&lt;E1128,+J1127*F1128,+J1127*E1128)</f>
        <v>#DIV/0!</v>
      </c>
    </row>
    <row r="1130" spans="1:10" s="7" customFormat="1" ht="15.75" x14ac:dyDescent="0.25">
      <c r="A1130" s="208" t="s">
        <v>438</v>
      </c>
      <c r="F1130" s="242">
        <v>0</v>
      </c>
      <c r="G1130" s="242">
        <v>0</v>
      </c>
      <c r="I1130" s="578"/>
      <c r="J1130" s="579"/>
    </row>
    <row r="1131" spans="1:10" s="7" customFormat="1" ht="15.75" x14ac:dyDescent="0.25">
      <c r="A1131" s="575" t="s">
        <v>439</v>
      </c>
      <c r="B1131" s="471"/>
      <c r="C1131" s="471"/>
      <c r="D1131" s="471"/>
      <c r="E1131" s="471"/>
      <c r="F1131" s="471"/>
      <c r="G1131" s="471"/>
      <c r="H1131" s="471"/>
      <c r="I1131" s="576" t="e">
        <f>+I1129*F1130</f>
        <v>#DIV/0!</v>
      </c>
      <c r="J1131" s="580" t="e">
        <f>+J1129*G1130</f>
        <v>#DIV/0!</v>
      </c>
    </row>
    <row r="1132" spans="1:10" s="7" customFormat="1" ht="15.75" x14ac:dyDescent="0.25">
      <c r="A1132" s="575" t="s">
        <v>570</v>
      </c>
      <c r="B1132" s="471"/>
      <c r="C1132" s="471"/>
      <c r="D1132" s="471"/>
      <c r="E1132" s="471"/>
      <c r="F1132" s="471"/>
      <c r="G1132" s="471"/>
      <c r="H1132" s="471"/>
      <c r="I1132" s="581" t="e">
        <f>+I1131+J1131</f>
        <v>#DIV/0!</v>
      </c>
      <c r="J1132" s="582"/>
    </row>
    <row r="1133" spans="1:10" s="7" customFormat="1" ht="15.75" x14ac:dyDescent="0.25">
      <c r="A1133" s="575" t="s">
        <v>547</v>
      </c>
      <c r="B1133" s="471"/>
      <c r="C1133" s="471"/>
      <c r="D1133" s="471"/>
      <c r="E1133" s="471"/>
      <c r="F1133" s="471"/>
      <c r="G1133" s="471"/>
      <c r="H1133" s="471"/>
      <c r="I1133" s="576">
        <f>+H255+I255+J255</f>
        <v>0</v>
      </c>
      <c r="J1133" s="582"/>
    </row>
    <row r="1134" spans="1:10" s="7" customFormat="1" ht="15.75" x14ac:dyDescent="0.25">
      <c r="A1134" s="208" t="s">
        <v>441</v>
      </c>
      <c r="I1134" s="581" t="e">
        <f>IF(I1132&gt;I1133,+I1133,I1132)</f>
        <v>#DIV/0!</v>
      </c>
      <c r="J1134" s="582"/>
    </row>
    <row r="1135" spans="1:10" s="7" customFormat="1" ht="15.75" x14ac:dyDescent="0.25">
      <c r="A1135" s="208" t="s">
        <v>442</v>
      </c>
      <c r="I1135" s="583"/>
      <c r="J1135" s="241"/>
    </row>
    <row r="1136" spans="1:10" s="7" customFormat="1" ht="15.75" x14ac:dyDescent="0.25">
      <c r="A1136" s="584" t="s">
        <v>440</v>
      </c>
      <c r="B1136" s="585"/>
      <c r="C1136" s="585"/>
      <c r="D1136" s="585"/>
      <c r="E1136" s="585"/>
      <c r="F1136" s="585"/>
      <c r="G1136" s="585"/>
      <c r="H1136" s="585" t="s">
        <v>571</v>
      </c>
      <c r="I1136" s="243">
        <v>0</v>
      </c>
      <c r="J1136" s="586"/>
    </row>
    <row r="1137" spans="1:11" ht="15.75" x14ac:dyDescent="0.25">
      <c r="A1137" s="259"/>
    </row>
    <row r="1138" spans="1:11" x14ac:dyDescent="0.25">
      <c r="A1138" s="10" t="s">
        <v>1294</v>
      </c>
    </row>
    <row r="1140" spans="1:11" s="178" customFormat="1" ht="21" x14ac:dyDescent="0.35">
      <c r="A1140" s="177" t="s">
        <v>946</v>
      </c>
    </row>
    <row r="1141" spans="1:11" s="1" customFormat="1" ht="12.75" x14ac:dyDescent="0.2">
      <c r="A1141" s="157"/>
    </row>
    <row r="1142" spans="1:11" s="7" customFormat="1" ht="15.75" x14ac:dyDescent="0.25">
      <c r="A1142" s="35" t="s">
        <v>668</v>
      </c>
    </row>
    <row r="1143" spans="1:11" s="1" customFormat="1" ht="12.75" x14ac:dyDescent="0.2">
      <c r="A1143" s="255"/>
    </row>
    <row r="1144" spans="1:11" s="7" customFormat="1" ht="15.75" x14ac:dyDescent="0.25">
      <c r="A1144" s="355" t="s">
        <v>443</v>
      </c>
    </row>
    <row r="1145" spans="1:11" s="7" customFormat="1" ht="15.75" x14ac:dyDescent="0.25">
      <c r="A1145" s="351"/>
      <c r="F1145" s="632"/>
    </row>
    <row r="1146" spans="1:11" s="7" customFormat="1" ht="15.75" x14ac:dyDescent="0.25">
      <c r="A1146" s="35" t="s">
        <v>444</v>
      </c>
      <c r="B1146" s="35"/>
      <c r="E1146" s="7" t="s">
        <v>585</v>
      </c>
      <c r="F1146" s="165">
        <v>0</v>
      </c>
      <c r="H1146" s="52" t="s">
        <v>619</v>
      </c>
      <c r="I1146" s="52"/>
      <c r="J1146" s="166">
        <v>0</v>
      </c>
      <c r="K1146" s="279"/>
    </row>
    <row r="1147" spans="1:11" s="7" customFormat="1" ht="15.75" x14ac:dyDescent="0.25">
      <c r="A1147" s="35" t="s">
        <v>445</v>
      </c>
      <c r="C1147" s="35"/>
      <c r="E1147" s="7" t="s">
        <v>585</v>
      </c>
      <c r="F1147" s="165">
        <v>0</v>
      </c>
      <c r="H1147" s="52" t="s">
        <v>619</v>
      </c>
      <c r="I1147" s="52"/>
      <c r="J1147" s="166">
        <v>0</v>
      </c>
      <c r="K1147" s="279"/>
    </row>
    <row r="1148" spans="1:11" s="7" customFormat="1" ht="15.75" x14ac:dyDescent="0.25">
      <c r="A1148" s="35" t="s">
        <v>446</v>
      </c>
      <c r="C1148" s="35"/>
      <c r="E1148" s="7" t="s">
        <v>571</v>
      </c>
      <c r="F1148" s="165">
        <v>0</v>
      </c>
      <c r="H1148" s="52" t="s">
        <v>619</v>
      </c>
      <c r="I1148" s="52"/>
      <c r="J1148" s="166">
        <v>0</v>
      </c>
      <c r="K1148" s="279"/>
    </row>
    <row r="1149" spans="1:11" s="1" customFormat="1" ht="12.75" x14ac:dyDescent="0.2">
      <c r="A1149" s="51"/>
    </row>
    <row r="1150" spans="1:11" s="7" customFormat="1" ht="15.75" x14ac:dyDescent="0.25">
      <c r="A1150" s="52" t="s">
        <v>993</v>
      </c>
      <c r="B1150" s="52"/>
      <c r="C1150" s="279"/>
      <c r="F1150" s="165">
        <v>0</v>
      </c>
    </row>
    <row r="1151" spans="1:11" s="1" customFormat="1" ht="12.75" x14ac:dyDescent="0.2">
      <c r="C1151" s="157"/>
      <c r="F1151" s="587"/>
    </row>
    <row r="1152" spans="1:11" s="7" customFormat="1" ht="15.75" x14ac:dyDescent="0.25">
      <c r="A1152" s="35" t="s">
        <v>447</v>
      </c>
      <c r="C1152" s="334"/>
      <c r="D1152" s="35" t="s">
        <v>473</v>
      </c>
      <c r="G1152" s="35" t="s">
        <v>448</v>
      </c>
      <c r="H1152" s="334"/>
      <c r="I1152" s="35" t="s">
        <v>475</v>
      </c>
    </row>
    <row r="1153" spans="1:10" s="7" customFormat="1" ht="15.75" x14ac:dyDescent="0.25">
      <c r="C1153" s="334"/>
      <c r="D1153" s="35" t="s">
        <v>474</v>
      </c>
      <c r="H1153" s="334"/>
      <c r="I1153" s="35" t="s">
        <v>476</v>
      </c>
    </row>
    <row r="1154" spans="1:10" s="1" customFormat="1" ht="12.75" x14ac:dyDescent="0.2">
      <c r="A1154" s="255"/>
    </row>
    <row r="1155" spans="1:10" s="7" customFormat="1" ht="15.75" x14ac:dyDescent="0.25">
      <c r="A1155" s="52" t="s">
        <v>620</v>
      </c>
      <c r="D1155" s="897"/>
      <c r="E1155" s="897"/>
      <c r="F1155" s="897"/>
      <c r="G1155" s="897"/>
      <c r="H1155" s="897"/>
      <c r="I1155" s="897"/>
    </row>
    <row r="1156" spans="1:10" s="1" customFormat="1" ht="12.75" x14ac:dyDescent="0.2"/>
    <row r="1157" spans="1:10" s="7" customFormat="1" ht="15.75" x14ac:dyDescent="0.25">
      <c r="A1157" s="351" t="s">
        <v>128</v>
      </c>
      <c r="B1157" s="897"/>
      <c r="C1157" s="897"/>
      <c r="D1157" s="897"/>
      <c r="E1157" s="897"/>
      <c r="F1157" s="897"/>
      <c r="G1157" s="897"/>
      <c r="H1157" s="897"/>
      <c r="I1157" s="897"/>
      <c r="J1157" s="897"/>
    </row>
    <row r="1158" spans="1:10" s="7" customFormat="1" ht="15.75" x14ac:dyDescent="0.25">
      <c r="A1158" s="351"/>
      <c r="B1158" s="911"/>
      <c r="C1158" s="911"/>
      <c r="D1158" s="911"/>
      <c r="E1158" s="911"/>
      <c r="F1158" s="911"/>
      <c r="G1158" s="911"/>
      <c r="H1158" s="911"/>
      <c r="I1158" s="911"/>
      <c r="J1158" s="911"/>
    </row>
    <row r="1159" spans="1:10" s="7" customFormat="1" ht="15.75" x14ac:dyDescent="0.25">
      <c r="A1159" s="52" t="s">
        <v>129</v>
      </c>
      <c r="B1159" s="52"/>
      <c r="C1159" s="901"/>
      <c r="D1159" s="901"/>
      <c r="E1159" s="901"/>
      <c r="F1159" s="901"/>
      <c r="G1159" s="901"/>
      <c r="H1159" s="901"/>
      <c r="I1159" s="901"/>
      <c r="J1159" s="901"/>
    </row>
    <row r="1160" spans="1:10" s="7" customFormat="1" ht="15.75" x14ac:dyDescent="0.25">
      <c r="A1160" s="52" t="s">
        <v>119</v>
      </c>
      <c r="B1160" s="897"/>
      <c r="C1160" s="897"/>
      <c r="D1160" s="897"/>
      <c r="E1160" s="897"/>
      <c r="F1160" s="897"/>
      <c r="G1160" s="897"/>
      <c r="H1160" s="897"/>
      <c r="I1160" s="897"/>
      <c r="J1160" s="897"/>
    </row>
    <row r="1161" spans="1:10" s="7" customFormat="1" ht="15.75" x14ac:dyDescent="0.25">
      <c r="A1161" s="52" t="s">
        <v>122</v>
      </c>
      <c r="B1161" s="901"/>
      <c r="C1161" s="901"/>
      <c r="D1161" s="901"/>
      <c r="E1161" s="901"/>
      <c r="F1161" s="154" t="s">
        <v>123</v>
      </c>
      <c r="G1161" s="901"/>
      <c r="H1161" s="901"/>
      <c r="I1161" s="154" t="s">
        <v>121</v>
      </c>
      <c r="J1161" s="65"/>
    </row>
    <row r="1162" spans="1:10" s="7" customFormat="1" ht="15.75" x14ac:dyDescent="0.25">
      <c r="A1162" s="52" t="s">
        <v>130</v>
      </c>
      <c r="C1162" s="944"/>
      <c r="D1162" s="944"/>
      <c r="E1162" s="944"/>
      <c r="F1162" s="944"/>
      <c r="G1162" s="944"/>
      <c r="H1162" s="944"/>
      <c r="I1162" s="52"/>
    </row>
    <row r="1163" spans="1:10" s="7" customFormat="1" ht="15.75" x14ac:dyDescent="0.25">
      <c r="A1163" s="52" t="s">
        <v>132</v>
      </c>
      <c r="C1163" s="914"/>
      <c r="D1163" s="914"/>
      <c r="E1163" s="52"/>
      <c r="F1163" s="52"/>
      <c r="G1163" s="52"/>
      <c r="H1163" s="52"/>
      <c r="I1163" s="52"/>
    </row>
    <row r="1164" spans="1:10" s="7" customFormat="1" ht="15.75" x14ac:dyDescent="0.25">
      <c r="A1164" s="52" t="s">
        <v>131</v>
      </c>
      <c r="C1164" s="914"/>
      <c r="D1164" s="914"/>
      <c r="E1164" s="52"/>
      <c r="F1164" s="52"/>
      <c r="G1164" s="52"/>
      <c r="H1164" s="52"/>
      <c r="I1164" s="52"/>
    </row>
    <row r="1165" spans="1:10" s="1" customFormat="1" ht="12.75" x14ac:dyDescent="0.2">
      <c r="C1165" s="174"/>
      <c r="D1165" s="174"/>
    </row>
    <row r="1166" spans="1:10" s="7" customFormat="1" ht="15.75" x14ac:dyDescent="0.25">
      <c r="A1166" s="52" t="s">
        <v>449</v>
      </c>
    </row>
    <row r="1167" spans="1:10" s="7" customFormat="1" ht="15.75" x14ac:dyDescent="0.25">
      <c r="A1167" s="121"/>
      <c r="B1167" s="132"/>
      <c r="C1167" s="132"/>
      <c r="D1167" s="132"/>
      <c r="E1167" s="132"/>
      <c r="F1167" s="132"/>
      <c r="G1167" s="100"/>
      <c r="H1167" s="100" t="s">
        <v>200</v>
      </c>
    </row>
    <row r="1168" spans="1:10" s="7" customFormat="1" ht="15.75" x14ac:dyDescent="0.25">
      <c r="A1168" s="902" t="s">
        <v>478</v>
      </c>
      <c r="B1168" s="903"/>
      <c r="C1168" s="903"/>
      <c r="D1168" s="903"/>
      <c r="E1168" s="903"/>
      <c r="F1168" s="903"/>
      <c r="G1168" s="937"/>
      <c r="H1168" s="328" t="s">
        <v>710</v>
      </c>
    </row>
    <row r="1169" spans="1:8" s="7" customFormat="1" ht="15.75" x14ac:dyDescent="0.25">
      <c r="A1169" s="916"/>
      <c r="B1169" s="901"/>
      <c r="C1169" s="901"/>
      <c r="D1169" s="901"/>
      <c r="E1169" s="901"/>
      <c r="F1169" s="901"/>
      <c r="G1169" s="918"/>
      <c r="H1169" s="329"/>
    </row>
    <row r="1170" spans="1:8" s="7" customFormat="1" ht="15.75" x14ac:dyDescent="0.25">
      <c r="A1170" s="916"/>
      <c r="B1170" s="917"/>
      <c r="C1170" s="917"/>
      <c r="D1170" s="917"/>
      <c r="E1170" s="917"/>
      <c r="F1170" s="917"/>
      <c r="G1170" s="918"/>
      <c r="H1170" s="329"/>
    </row>
    <row r="1171" spans="1:8" s="7" customFormat="1" ht="15.75" x14ac:dyDescent="0.25">
      <c r="A1171" s="916"/>
      <c r="B1171" s="917"/>
      <c r="C1171" s="917"/>
      <c r="D1171" s="917"/>
      <c r="E1171" s="917"/>
      <c r="F1171" s="917"/>
      <c r="G1171" s="918"/>
      <c r="H1171" s="329"/>
    </row>
    <row r="1172" spans="1:8" s="7" customFormat="1" ht="15.75" x14ac:dyDescent="0.25">
      <c r="A1172" s="916"/>
      <c r="B1172" s="917"/>
      <c r="C1172" s="917"/>
      <c r="D1172" s="917"/>
      <c r="E1172" s="917"/>
      <c r="F1172" s="917"/>
      <c r="G1172" s="918"/>
      <c r="H1172" s="329"/>
    </row>
    <row r="1173" spans="1:8" s="7" customFormat="1" ht="15.75" x14ac:dyDescent="0.25">
      <c r="A1173" s="916"/>
      <c r="B1173" s="917"/>
      <c r="C1173" s="917"/>
      <c r="D1173" s="917"/>
      <c r="E1173" s="917"/>
      <c r="F1173" s="917"/>
      <c r="G1173" s="918"/>
      <c r="H1173" s="329"/>
    </row>
    <row r="1174" spans="1:8" s="7" customFormat="1" ht="15.75" x14ac:dyDescent="0.25">
      <c r="A1174" s="916"/>
      <c r="B1174" s="917"/>
      <c r="C1174" s="917"/>
      <c r="D1174" s="917"/>
      <c r="E1174" s="917"/>
      <c r="F1174" s="917"/>
      <c r="G1174" s="918"/>
      <c r="H1174" s="329"/>
    </row>
    <row r="1175" spans="1:8" s="7" customFormat="1" ht="15.75" x14ac:dyDescent="0.25">
      <c r="A1175" s="916"/>
      <c r="B1175" s="917"/>
      <c r="C1175" s="917"/>
      <c r="D1175" s="917"/>
      <c r="E1175" s="917"/>
      <c r="F1175" s="917"/>
      <c r="G1175" s="918"/>
      <c r="H1175" s="329"/>
    </row>
    <row r="1176" spans="1:8" s="7" customFormat="1" ht="15.75" x14ac:dyDescent="0.25">
      <c r="A1176" s="35"/>
      <c r="B1176" s="35"/>
      <c r="C1176" s="35"/>
      <c r="D1176" s="35"/>
      <c r="E1176" s="35"/>
      <c r="F1176" s="13"/>
      <c r="G1176" s="167" t="s">
        <v>669</v>
      </c>
      <c r="H1176" s="168">
        <f>SUM(H1169:H1175)</f>
        <v>0</v>
      </c>
    </row>
    <row r="1177" spans="1:8" s="7" customFormat="1" ht="15.75" x14ac:dyDescent="0.25">
      <c r="A1177" s="35"/>
      <c r="B1177" s="35"/>
      <c r="C1177" s="35"/>
      <c r="D1177" s="35"/>
      <c r="E1177" s="35"/>
      <c r="F1177" s="13"/>
      <c r="G1177" s="185"/>
      <c r="H1177" s="186"/>
    </row>
    <row r="1178" spans="1:8" x14ac:dyDescent="0.25">
      <c r="A1178" s="12"/>
      <c r="B1178" s="10"/>
      <c r="C1178" s="10"/>
      <c r="D1178" s="10"/>
      <c r="E1178" s="10"/>
      <c r="F1178" s="10"/>
      <c r="G1178" s="588"/>
      <c r="H1178" s="588"/>
    </row>
    <row r="1179" spans="1:8" s="178" customFormat="1" ht="21" x14ac:dyDescent="0.35">
      <c r="A1179" s="312" t="s">
        <v>969</v>
      </c>
    </row>
    <row r="1180" spans="1:8" s="1" customFormat="1" ht="12.75" x14ac:dyDescent="0.2">
      <c r="A1180" s="51"/>
    </row>
    <row r="1181" spans="1:8" s="7" customFormat="1" ht="15.75" x14ac:dyDescent="0.25">
      <c r="A1181" s="355" t="s">
        <v>952</v>
      </c>
    </row>
    <row r="1182" spans="1:8" s="7" customFormat="1" ht="15.75" x14ac:dyDescent="0.25">
      <c r="A1182" s="35" t="s">
        <v>953</v>
      </c>
    </row>
    <row r="1183" spans="1:8" s="7" customFormat="1" ht="15.75" x14ac:dyDescent="0.25">
      <c r="A1183" s="35" t="s">
        <v>1066</v>
      </c>
    </row>
    <row r="1184" spans="1:8" s="7" customFormat="1" ht="15.75" x14ac:dyDescent="0.25">
      <c r="A1184" s="35" t="s">
        <v>954</v>
      </c>
    </row>
    <row r="1185" spans="1:10" s="7" customFormat="1" ht="15.75" x14ac:dyDescent="0.25">
      <c r="A1185" s="35" t="s">
        <v>955</v>
      </c>
    </row>
    <row r="1186" spans="1:10" s="1" customFormat="1" ht="12.75" x14ac:dyDescent="0.2">
      <c r="A1186" s="157"/>
    </row>
    <row r="1187" spans="1:10" s="7" customFormat="1" ht="15.75" x14ac:dyDescent="0.25">
      <c r="A1187" s="334"/>
      <c r="B1187" s="35" t="s">
        <v>480</v>
      </c>
      <c r="G1187" s="334"/>
      <c r="H1187" s="14" t="s">
        <v>481</v>
      </c>
    </row>
    <row r="1188" spans="1:10" s="7" customFormat="1" ht="15.75" x14ac:dyDescent="0.25">
      <c r="A1188" s="334"/>
      <c r="B1188" s="52" t="s">
        <v>479</v>
      </c>
      <c r="G1188" s="334"/>
      <c r="H1188" s="52" t="s">
        <v>670</v>
      </c>
    </row>
    <row r="1189" spans="1:10" s="7" customFormat="1" ht="15.75" x14ac:dyDescent="0.25">
      <c r="A1189" s="334"/>
      <c r="B1189" s="52" t="s">
        <v>672</v>
      </c>
      <c r="C1189" s="589"/>
      <c r="D1189" s="589"/>
      <c r="H1189" s="52" t="s">
        <v>671</v>
      </c>
    </row>
    <row r="1190" spans="1:10" s="1" customFormat="1" ht="12.75" x14ac:dyDescent="0.2">
      <c r="A1190" s="174"/>
    </row>
    <row r="1191" spans="1:10" s="7" customFormat="1" ht="15.75" x14ac:dyDescent="0.25">
      <c r="A1191" s="14" t="s">
        <v>482</v>
      </c>
      <c r="B1191" s="52" t="s">
        <v>956</v>
      </c>
    </row>
    <row r="1192" spans="1:10" s="7" customFormat="1" ht="15.75" x14ac:dyDescent="0.25">
      <c r="A1192" s="310"/>
      <c r="B1192" s="897"/>
      <c r="C1192" s="897"/>
      <c r="D1192" s="897"/>
      <c r="E1192" s="897"/>
      <c r="F1192" s="897"/>
      <c r="G1192" s="897"/>
      <c r="H1192" s="897"/>
      <c r="I1192" s="897"/>
      <c r="J1192" s="897"/>
    </row>
    <row r="1193" spans="1:10" s="7" customFormat="1" ht="15.75" x14ac:dyDescent="0.25">
      <c r="A1193" s="310"/>
      <c r="B1193" s="901"/>
      <c r="C1193" s="901"/>
      <c r="D1193" s="901"/>
      <c r="E1193" s="901"/>
      <c r="F1193" s="901"/>
      <c r="G1193" s="901"/>
      <c r="H1193" s="901"/>
      <c r="I1193" s="901"/>
      <c r="J1193" s="946"/>
    </row>
    <row r="1194" spans="1:10" s="1" customFormat="1" ht="12.75" x14ac:dyDescent="0.2">
      <c r="A1194" s="51"/>
      <c r="B1194" s="157"/>
      <c r="C1194" s="157"/>
      <c r="D1194" s="157"/>
      <c r="E1194" s="157"/>
      <c r="F1194" s="157"/>
      <c r="G1194" s="157"/>
      <c r="H1194" s="157"/>
      <c r="I1194" s="157"/>
      <c r="J1194" s="174"/>
    </row>
    <row r="1195" spans="1:10" s="7" customFormat="1" ht="15.75" x14ac:dyDescent="0.25">
      <c r="A1195" s="14" t="s">
        <v>483</v>
      </c>
      <c r="B1195" s="52" t="s">
        <v>957</v>
      </c>
      <c r="C1195" s="52"/>
      <c r="D1195" s="52"/>
      <c r="E1195" s="52"/>
      <c r="F1195" s="52"/>
      <c r="G1195" s="52"/>
    </row>
    <row r="1196" spans="1:10" s="7" customFormat="1" ht="15.75" x14ac:dyDescent="0.25">
      <c r="A1196" s="14"/>
      <c r="B1196" s="52" t="s">
        <v>673</v>
      </c>
    </row>
    <row r="1197" spans="1:10" s="1" customFormat="1" ht="12.75" x14ac:dyDescent="0.2">
      <c r="A1197" s="590"/>
    </row>
    <row r="1198" spans="1:10" s="7" customFormat="1" ht="15.75" x14ac:dyDescent="0.25">
      <c r="A1198" s="14" t="s">
        <v>484</v>
      </c>
      <c r="B1198" s="52" t="s">
        <v>958</v>
      </c>
    </row>
    <row r="1199" spans="1:10" s="7" customFormat="1" ht="15.75" x14ac:dyDescent="0.25">
      <c r="A1199" s="14"/>
      <c r="B1199" s="52" t="s">
        <v>674</v>
      </c>
    </row>
    <row r="1200" spans="1:10" s="7" customFormat="1" ht="15.75" x14ac:dyDescent="0.25">
      <c r="A1200" s="14"/>
      <c r="B1200" s="52" t="s">
        <v>675</v>
      </c>
    </row>
    <row r="1201" spans="1:9" s="1" customFormat="1" ht="12.75" x14ac:dyDescent="0.2">
      <c r="A1201" s="590"/>
    </row>
    <row r="1202" spans="1:9" s="7" customFormat="1" ht="15.75" x14ac:dyDescent="0.25">
      <c r="A1202" s="14" t="s">
        <v>485</v>
      </c>
      <c r="B1202" s="52" t="s">
        <v>959</v>
      </c>
    </row>
    <row r="1203" spans="1:9" s="1" customFormat="1" ht="12.75" x14ac:dyDescent="0.2">
      <c r="A1203" s="590"/>
    </row>
    <row r="1204" spans="1:9" s="7" customFormat="1" ht="15.75" x14ac:dyDescent="0.25">
      <c r="A1204" s="14" t="s">
        <v>486</v>
      </c>
      <c r="B1204" s="52" t="s">
        <v>960</v>
      </c>
    </row>
    <row r="1205" spans="1:9" s="1" customFormat="1" ht="12.75" x14ac:dyDescent="0.2">
      <c r="A1205" s="591"/>
    </row>
    <row r="1206" spans="1:9" s="1" customFormat="1" ht="12.75" x14ac:dyDescent="0.2"/>
    <row r="1207" spans="1:9" s="7" customFormat="1" ht="15.75" x14ac:dyDescent="0.25">
      <c r="A1207" s="368"/>
      <c r="B1207" s="256"/>
      <c r="C1207" s="256"/>
      <c r="D1207" s="256"/>
      <c r="E1207" s="256"/>
    </row>
    <row r="1208" spans="1:9" s="1" customFormat="1" ht="12.75" x14ac:dyDescent="0.2"/>
    <row r="1209" spans="1:9" s="7" customFormat="1" ht="15.75" x14ac:dyDescent="0.25">
      <c r="A1209" s="35"/>
    </row>
    <row r="1210" spans="1:9" s="7" customFormat="1" ht="15.75" x14ac:dyDescent="0.25">
      <c r="B1210" s="52"/>
    </row>
    <row r="1211" spans="1:9" s="7" customFormat="1" ht="15.75" x14ac:dyDescent="0.25">
      <c r="B1211" s="52"/>
    </row>
    <row r="1212" spans="1:9" s="1" customFormat="1" ht="12.75" x14ac:dyDescent="0.2"/>
    <row r="1213" spans="1:9" s="7" customFormat="1" ht="15.75" x14ac:dyDescent="0.25">
      <c r="A1213" s="52"/>
    </row>
    <row r="1214" spans="1:9" s="7" customFormat="1" ht="15.75" x14ac:dyDescent="0.25">
      <c r="B1214" s="52"/>
    </row>
    <row r="1215" spans="1:9" s="7" customFormat="1" ht="15.75" x14ac:dyDescent="0.25">
      <c r="B1215" s="52"/>
    </row>
    <row r="1216" spans="1:9" s="7" customFormat="1" ht="15.75" x14ac:dyDescent="0.25">
      <c r="B1216" s="52"/>
      <c r="F1216" s="13"/>
      <c r="G1216" s="67"/>
      <c r="H1216" s="13"/>
      <c r="I1216" s="67"/>
    </row>
    <row r="1217" spans="1:10" s="1" customFormat="1" ht="12.75" x14ac:dyDescent="0.2"/>
    <row r="1218" spans="1:10" s="7" customFormat="1" ht="15.75" x14ac:dyDescent="0.25">
      <c r="A1218" s="52"/>
    </row>
    <row r="1219" spans="1:10" s="7" customFormat="1" ht="15.75" x14ac:dyDescent="0.25">
      <c r="B1219" s="52"/>
    </row>
    <row r="1220" spans="1:10" s="7" customFormat="1" ht="15.75" x14ac:dyDescent="0.25">
      <c r="A1220" s="52"/>
      <c r="B1220" s="52"/>
    </row>
    <row r="1222" spans="1:10" ht="15.75" x14ac:dyDescent="0.25">
      <c r="A1222" s="13"/>
      <c r="B1222" s="10"/>
      <c r="C1222" s="10"/>
      <c r="D1222" s="10"/>
      <c r="E1222" s="10"/>
      <c r="F1222" s="10"/>
      <c r="G1222" s="588"/>
      <c r="H1222" s="588"/>
    </row>
    <row r="1223" spans="1:10" x14ac:dyDescent="0.25">
      <c r="D1223" s="557"/>
      <c r="E1223" s="523"/>
      <c r="F1223" s="558"/>
      <c r="G1223" s="19"/>
      <c r="H1223" s="519"/>
      <c r="I1223" s="10"/>
      <c r="J1223" s="10"/>
    </row>
    <row r="1224" spans="1:10" x14ac:dyDescent="0.25">
      <c r="A1224" s="10" t="s">
        <v>1294</v>
      </c>
    </row>
    <row r="1225" spans="1:10" ht="15.75" x14ac:dyDescent="0.25">
      <c r="A1225" s="13"/>
      <c r="B1225" s="10"/>
      <c r="C1225" s="10"/>
      <c r="D1225" s="10"/>
      <c r="E1225" s="10"/>
      <c r="F1225" s="10"/>
      <c r="G1225" s="588"/>
      <c r="H1225" s="588"/>
    </row>
    <row r="1226" spans="1:10" x14ac:dyDescent="0.25">
      <c r="A1226" s="592"/>
      <c r="B1226" s="44"/>
    </row>
    <row r="1227" spans="1:10" s="178" customFormat="1" ht="21" x14ac:dyDescent="0.35">
      <c r="A1227" s="177" t="s">
        <v>970</v>
      </c>
      <c r="B1227" s="400"/>
      <c r="G1227" s="400"/>
    </row>
    <row r="1228" spans="1:10" s="1" customFormat="1" ht="12.75" x14ac:dyDescent="0.2">
      <c r="A1228" s="457"/>
      <c r="B1228" s="150"/>
      <c r="G1228" s="150"/>
    </row>
    <row r="1229" spans="1:10" ht="15.75" x14ac:dyDescent="0.25">
      <c r="A1229" s="34" t="s">
        <v>951</v>
      </c>
      <c r="B1229" s="10"/>
      <c r="G1229" s="10"/>
    </row>
    <row r="1230" spans="1:10" x14ac:dyDescent="0.25">
      <c r="A1230" s="353"/>
    </row>
    <row r="1232" spans="1:10" ht="15.75" x14ac:dyDescent="0.25">
      <c r="A1232" s="13"/>
      <c r="B1232" s="10"/>
      <c r="C1232" s="10"/>
      <c r="D1232" s="10"/>
      <c r="E1232" s="10"/>
      <c r="F1232" s="10"/>
      <c r="G1232" s="588"/>
      <c r="H1232" s="588"/>
    </row>
    <row r="1233" spans="1:8" s="178" customFormat="1" ht="21" x14ac:dyDescent="0.35">
      <c r="A1233" s="593" t="s">
        <v>947</v>
      </c>
    </row>
    <row r="1234" spans="1:8" s="1" customFormat="1" ht="12.75" x14ac:dyDescent="0.2">
      <c r="A1234" s="594"/>
    </row>
    <row r="1235" spans="1:8" s="7" customFormat="1" ht="15.75" x14ac:dyDescent="0.25">
      <c r="A1235" s="52" t="s">
        <v>818</v>
      </c>
    </row>
    <row r="1236" spans="1:8" s="7" customFormat="1" ht="15.75" x14ac:dyDescent="0.25">
      <c r="A1236" s="52" t="s">
        <v>817</v>
      </c>
    </row>
    <row r="1237" spans="1:8" s="1" customFormat="1" ht="12.75" x14ac:dyDescent="0.2"/>
    <row r="1238" spans="1:8" s="7" customFormat="1" ht="15.75" x14ac:dyDescent="0.25">
      <c r="A1238" s="990" t="s">
        <v>450</v>
      </c>
      <c r="B1238" s="915"/>
      <c r="C1238" s="915"/>
      <c r="D1238" s="915"/>
      <c r="E1238" s="915"/>
      <c r="F1238" s="991"/>
      <c r="G1238" s="990" t="s">
        <v>451</v>
      </c>
      <c r="H1238" s="991"/>
    </row>
    <row r="1239" spans="1:8" s="7" customFormat="1" ht="15.75" x14ac:dyDescent="0.25">
      <c r="A1239" s="922" t="s">
        <v>452</v>
      </c>
      <c r="B1239" s="923"/>
      <c r="C1239" s="923"/>
      <c r="D1239" s="923"/>
      <c r="E1239" s="923"/>
      <c r="F1239" s="924"/>
      <c r="G1239" s="471"/>
      <c r="H1239" s="472"/>
    </row>
    <row r="1240" spans="1:8" s="7" customFormat="1" ht="15.75" x14ac:dyDescent="0.25">
      <c r="A1240" s="927" t="s">
        <v>453</v>
      </c>
      <c r="B1240" s="928"/>
      <c r="C1240" s="928"/>
      <c r="D1240" s="928"/>
      <c r="E1240" s="928"/>
      <c r="F1240" s="929"/>
      <c r="G1240" s="925"/>
      <c r="H1240" s="930"/>
    </row>
    <row r="1241" spans="1:8" s="7" customFormat="1" ht="15.75" x14ac:dyDescent="0.25">
      <c r="A1241" s="919" t="s">
        <v>454</v>
      </c>
      <c r="B1241" s="920"/>
      <c r="C1241" s="920"/>
      <c r="D1241" s="920"/>
      <c r="E1241" s="920"/>
      <c r="F1241" s="921"/>
      <c r="G1241" s="925"/>
      <c r="H1241" s="926"/>
    </row>
    <row r="1242" spans="1:8" s="7" customFormat="1" ht="15.75" x14ac:dyDescent="0.25">
      <c r="A1242" s="919" t="s">
        <v>548</v>
      </c>
      <c r="B1242" s="920"/>
      <c r="C1242" s="920"/>
      <c r="D1242" s="920"/>
      <c r="E1242" s="920"/>
      <c r="F1242" s="921"/>
      <c r="G1242" s="925"/>
      <c r="H1242" s="926"/>
    </row>
    <row r="1243" spans="1:8" s="7" customFormat="1" ht="15.75" x14ac:dyDescent="0.25">
      <c r="A1243" s="919" t="s">
        <v>487</v>
      </c>
      <c r="B1243" s="920"/>
      <c r="C1243" s="920"/>
      <c r="D1243" s="920"/>
      <c r="E1243" s="920"/>
      <c r="F1243" s="921"/>
      <c r="G1243" s="925"/>
      <c r="H1243" s="926"/>
    </row>
    <row r="1244" spans="1:8" s="7" customFormat="1" ht="15.75" x14ac:dyDescent="0.25">
      <c r="A1244" s="922" t="s">
        <v>455</v>
      </c>
      <c r="B1244" s="923"/>
      <c r="C1244" s="923"/>
      <c r="D1244" s="923"/>
      <c r="E1244" s="923"/>
      <c r="F1244" s="924"/>
      <c r="G1244" s="595"/>
      <c r="H1244" s="596"/>
    </row>
    <row r="1245" spans="1:8" s="7" customFormat="1" ht="15.75" x14ac:dyDescent="0.25">
      <c r="A1245" s="941" t="s">
        <v>456</v>
      </c>
      <c r="B1245" s="942"/>
      <c r="C1245" s="942"/>
      <c r="D1245" s="942"/>
      <c r="E1245" s="942"/>
      <c r="F1245" s="943"/>
      <c r="G1245" s="597"/>
      <c r="H1245" s="598"/>
    </row>
    <row r="1246" spans="1:8" s="7" customFormat="1" ht="15.75" x14ac:dyDescent="0.25">
      <c r="A1246" s="927" t="s">
        <v>457</v>
      </c>
      <c r="B1246" s="928"/>
      <c r="C1246" s="928"/>
      <c r="D1246" s="928"/>
      <c r="E1246" s="928"/>
      <c r="F1246" s="929"/>
      <c r="G1246" s="925"/>
      <c r="H1246" s="926"/>
    </row>
    <row r="1247" spans="1:8" s="7" customFormat="1" ht="15.75" x14ac:dyDescent="0.25">
      <c r="A1247" s="941" t="s">
        <v>458</v>
      </c>
      <c r="B1247" s="942"/>
      <c r="C1247" s="942"/>
      <c r="D1247" s="942"/>
      <c r="E1247" s="942"/>
      <c r="F1247" s="943"/>
      <c r="G1247" s="597"/>
      <c r="H1247" s="598"/>
    </row>
    <row r="1248" spans="1:8" s="7" customFormat="1" ht="15.75" x14ac:dyDescent="0.25">
      <c r="A1248" s="927" t="s">
        <v>459</v>
      </c>
      <c r="B1248" s="928"/>
      <c r="C1248" s="928"/>
      <c r="D1248" s="928"/>
      <c r="E1248" s="928"/>
      <c r="F1248" s="929"/>
      <c r="G1248" s="925"/>
      <c r="H1248" s="926"/>
    </row>
    <row r="1249" spans="1:8" s="7" customFormat="1" ht="15.75" x14ac:dyDescent="0.25">
      <c r="A1249" s="919" t="s">
        <v>460</v>
      </c>
      <c r="B1249" s="920"/>
      <c r="C1249" s="920"/>
      <c r="D1249" s="920"/>
      <c r="E1249" s="920"/>
      <c r="F1249" s="921"/>
      <c r="G1249" s="925"/>
      <c r="H1249" s="926"/>
    </row>
    <row r="1250" spans="1:8" s="7" customFormat="1" ht="15.75" x14ac:dyDescent="0.25">
      <c r="A1250" s="919" t="s">
        <v>461</v>
      </c>
      <c r="B1250" s="920"/>
      <c r="C1250" s="920"/>
      <c r="D1250" s="920"/>
      <c r="E1250" s="920"/>
      <c r="F1250" s="921"/>
      <c r="G1250" s="925"/>
      <c r="H1250" s="926"/>
    </row>
    <row r="1251" spans="1:8" s="7" customFormat="1" ht="15.75" x14ac:dyDescent="0.25">
      <c r="A1251" s="941" t="s">
        <v>462</v>
      </c>
      <c r="B1251" s="942"/>
      <c r="C1251" s="942"/>
      <c r="D1251" s="942"/>
      <c r="E1251" s="942"/>
      <c r="F1251" s="943"/>
      <c r="G1251" s="597"/>
      <c r="H1251" s="598"/>
    </row>
    <row r="1252" spans="1:8" s="7" customFormat="1" ht="15.75" x14ac:dyDescent="0.25">
      <c r="A1252" s="931" t="s">
        <v>463</v>
      </c>
      <c r="B1252" s="932"/>
      <c r="C1252" s="932"/>
      <c r="D1252" s="932"/>
      <c r="E1252" s="932"/>
      <c r="F1252" s="933"/>
      <c r="G1252" s="925"/>
      <c r="H1252" s="926"/>
    </row>
    <row r="1253" spans="1:8" s="7" customFormat="1" ht="15.75" x14ac:dyDescent="0.25">
      <c r="A1253" s="931" t="s">
        <v>464</v>
      </c>
      <c r="B1253" s="932"/>
      <c r="C1253" s="932"/>
      <c r="D1253" s="932"/>
      <c r="E1253" s="932"/>
      <c r="F1253" s="933"/>
      <c r="G1253" s="925"/>
      <c r="H1253" s="926"/>
    </row>
    <row r="1254" spans="1:8" s="7" customFormat="1" ht="15.75" x14ac:dyDescent="0.25">
      <c r="A1254" s="922" t="s">
        <v>465</v>
      </c>
      <c r="B1254" s="923"/>
      <c r="C1254" s="923"/>
      <c r="D1254" s="923"/>
      <c r="E1254" s="923"/>
      <c r="F1254" s="924"/>
      <c r="G1254" s="595"/>
      <c r="H1254" s="596"/>
    </row>
    <row r="1255" spans="1:8" s="7" customFormat="1" ht="15.75" x14ac:dyDescent="0.25">
      <c r="A1255" s="927" t="s">
        <v>466</v>
      </c>
      <c r="B1255" s="928"/>
      <c r="C1255" s="928"/>
      <c r="D1255" s="928"/>
      <c r="E1255" s="928"/>
      <c r="F1255" s="929"/>
      <c r="G1255" s="925"/>
      <c r="H1255" s="926"/>
    </row>
    <row r="1256" spans="1:8" s="7" customFormat="1" ht="15.75" x14ac:dyDescent="0.25">
      <c r="A1256" s="919" t="s">
        <v>819</v>
      </c>
      <c r="B1256" s="920"/>
      <c r="C1256" s="920"/>
      <c r="D1256" s="920"/>
      <c r="E1256" s="920"/>
      <c r="F1256" s="921"/>
      <c r="G1256" s="925"/>
      <c r="H1256" s="926"/>
    </row>
    <row r="1257" spans="1:8" s="7" customFormat="1" ht="15.75" x14ac:dyDescent="0.25">
      <c r="A1257" s="919" t="s">
        <v>467</v>
      </c>
      <c r="B1257" s="920"/>
      <c r="C1257" s="920"/>
      <c r="D1257" s="920"/>
      <c r="E1257" s="920"/>
      <c r="F1257" s="921"/>
      <c r="G1257" s="925"/>
      <c r="H1257" s="926"/>
    </row>
    <row r="1258" spans="1:8" s="7" customFormat="1" ht="15.75" x14ac:dyDescent="0.25">
      <c r="A1258" s="919" t="s">
        <v>549</v>
      </c>
      <c r="B1258" s="920"/>
      <c r="C1258" s="920"/>
      <c r="D1258" s="920"/>
      <c r="E1258" s="920"/>
      <c r="F1258" s="921"/>
      <c r="G1258" s="925"/>
      <c r="H1258" s="926"/>
    </row>
    <row r="1259" spans="1:8" s="7" customFormat="1" ht="15.75" x14ac:dyDescent="0.25">
      <c r="A1259" s="919" t="s">
        <v>550</v>
      </c>
      <c r="B1259" s="920"/>
      <c r="C1259" s="920"/>
      <c r="D1259" s="920"/>
      <c r="E1259" s="920"/>
      <c r="F1259" s="921"/>
      <c r="G1259" s="925"/>
      <c r="H1259" s="926"/>
    </row>
    <row r="1260" spans="1:8" s="7" customFormat="1" ht="15.75" x14ac:dyDescent="0.25">
      <c r="A1260" s="919" t="s">
        <v>551</v>
      </c>
      <c r="B1260" s="920"/>
      <c r="C1260" s="920"/>
      <c r="D1260" s="920"/>
      <c r="E1260" s="920"/>
      <c r="F1260" s="921"/>
      <c r="G1260" s="925"/>
      <c r="H1260" s="926"/>
    </row>
    <row r="1261" spans="1:8" s="7" customFormat="1" ht="15.75" x14ac:dyDescent="0.25">
      <c r="A1261" s="919" t="s">
        <v>468</v>
      </c>
      <c r="B1261" s="920"/>
      <c r="C1261" s="920"/>
      <c r="D1261" s="920"/>
      <c r="E1261" s="920"/>
      <c r="F1261" s="921"/>
      <c r="G1261" s="925"/>
      <c r="H1261" s="926"/>
    </row>
    <row r="1262" spans="1:8" s="7" customFormat="1" ht="15.75" x14ac:dyDescent="0.25">
      <c r="A1262" s="919" t="s">
        <v>469</v>
      </c>
      <c r="B1262" s="920"/>
      <c r="C1262" s="920"/>
      <c r="D1262" s="920"/>
      <c r="E1262" s="920"/>
      <c r="F1262" s="921"/>
      <c r="G1262" s="925"/>
      <c r="H1262" s="926"/>
    </row>
    <row r="1263" spans="1:8" s="7" customFormat="1" ht="15.75" x14ac:dyDescent="0.25">
      <c r="A1263" s="919" t="s">
        <v>470</v>
      </c>
      <c r="B1263" s="920"/>
      <c r="C1263" s="920"/>
      <c r="D1263" s="920"/>
      <c r="E1263" s="920"/>
      <c r="F1263" s="921"/>
      <c r="G1263" s="925"/>
      <c r="H1263" s="926"/>
    </row>
    <row r="1264" spans="1:8" s="7" customFormat="1" ht="15.75" x14ac:dyDescent="0.25">
      <c r="A1264" s="919" t="s">
        <v>471</v>
      </c>
      <c r="B1264" s="920"/>
      <c r="C1264" s="920"/>
      <c r="D1264" s="920"/>
      <c r="E1264" s="920"/>
      <c r="F1264" s="921"/>
      <c r="G1264" s="925"/>
      <c r="H1264" s="926"/>
    </row>
    <row r="1265" spans="1:8" s="7" customFormat="1" ht="15.75" x14ac:dyDescent="0.25">
      <c r="A1265" s="919" t="s">
        <v>472</v>
      </c>
      <c r="B1265" s="920"/>
      <c r="C1265" s="920"/>
      <c r="D1265" s="920"/>
      <c r="E1265" s="920"/>
      <c r="F1265" s="921"/>
      <c r="G1265" s="925"/>
      <c r="H1265" s="926"/>
    </row>
    <row r="1266" spans="1:8" s="7" customFormat="1" ht="15.75" x14ac:dyDescent="0.25">
      <c r="A1266" s="922" t="s">
        <v>488</v>
      </c>
      <c r="B1266" s="923"/>
      <c r="C1266" s="923"/>
      <c r="D1266" s="923"/>
      <c r="E1266" s="923"/>
      <c r="F1266" s="924"/>
      <c r="G1266" s="595"/>
      <c r="H1266" s="596"/>
    </row>
    <row r="1267" spans="1:8" s="7" customFormat="1" ht="15.75" x14ac:dyDescent="0.25">
      <c r="A1267" s="934" t="s">
        <v>489</v>
      </c>
      <c r="B1267" s="935"/>
      <c r="C1267" s="935"/>
      <c r="D1267" s="935"/>
      <c r="E1267" s="935"/>
      <c r="F1267" s="936"/>
      <c r="G1267" s="925"/>
      <c r="H1267" s="926"/>
    </row>
    <row r="1268" spans="1:8" s="7" customFormat="1" ht="15.75" x14ac:dyDescent="0.25">
      <c r="A1268" s="938" t="s">
        <v>490</v>
      </c>
      <c r="B1268" s="939"/>
      <c r="C1268" s="939"/>
      <c r="D1268" s="939"/>
      <c r="E1268" s="939"/>
      <c r="F1268" s="940"/>
      <c r="G1268" s="925"/>
      <c r="H1268" s="926"/>
    </row>
    <row r="1269" spans="1:8" s="7" customFormat="1" ht="15.75" x14ac:dyDescent="0.25">
      <c r="A1269" s="938" t="s">
        <v>491</v>
      </c>
      <c r="B1269" s="939"/>
      <c r="C1269" s="939"/>
      <c r="D1269" s="939"/>
      <c r="E1269" s="939"/>
      <c r="F1269" s="940"/>
      <c r="G1269" s="925"/>
      <c r="H1269" s="926"/>
    </row>
    <row r="1270" spans="1:8" s="7" customFormat="1" ht="15.75" x14ac:dyDescent="0.25">
      <c r="A1270" s="938" t="s">
        <v>492</v>
      </c>
      <c r="B1270" s="939"/>
      <c r="C1270" s="939"/>
      <c r="D1270" s="939"/>
      <c r="E1270" s="939"/>
      <c r="F1270" s="940"/>
      <c r="G1270" s="925"/>
      <c r="H1270" s="926"/>
    </row>
    <row r="1273" spans="1:8" ht="19.5" x14ac:dyDescent="0.3">
      <c r="A1273" s="599"/>
    </row>
    <row r="1274" spans="1:8" s="178" customFormat="1" ht="21" x14ac:dyDescent="0.35">
      <c r="A1274" s="177" t="s">
        <v>948</v>
      </c>
    </row>
    <row r="1275" spans="1:8" s="1" customFormat="1" ht="12.75" x14ac:dyDescent="0.2">
      <c r="A1275" s="600"/>
    </row>
    <row r="1276" spans="1:8" ht="15.75" x14ac:dyDescent="0.25">
      <c r="A1276" s="52" t="s">
        <v>950</v>
      </c>
    </row>
    <row r="1277" spans="1:8" ht="15.75" x14ac:dyDescent="0.25">
      <c r="A1277" s="52" t="s">
        <v>1031</v>
      </c>
    </row>
    <row r="1278" spans="1:8" s="1" customFormat="1" ht="12.75" x14ac:dyDescent="0.2"/>
    <row r="1279" spans="1:8" s="7" customFormat="1" ht="15.75" x14ac:dyDescent="0.25"/>
    <row r="1280" spans="1:8" s="7" customFormat="1" ht="15.75" x14ac:dyDescent="0.25">
      <c r="A1280" s="334"/>
      <c r="B1280" s="53" t="s">
        <v>1022</v>
      </c>
      <c r="D1280" s="601"/>
      <c r="F1280" s="52" t="s">
        <v>923</v>
      </c>
    </row>
    <row r="1281" spans="1:10" s="7" customFormat="1" ht="15.75" x14ac:dyDescent="0.25"/>
    <row r="1282" spans="1:10" s="7" customFormat="1" ht="15.75" x14ac:dyDescent="0.25">
      <c r="A1282" s="334"/>
      <c r="B1282" s="53" t="s">
        <v>929</v>
      </c>
      <c r="F1282" s="52" t="s">
        <v>917</v>
      </c>
    </row>
    <row r="1283" spans="1:10" s="7" customFormat="1" ht="15.75" x14ac:dyDescent="0.25">
      <c r="A1283" s="67"/>
      <c r="B1283" s="53"/>
      <c r="F1283" s="52"/>
    </row>
    <row r="1284" spans="1:10" s="1" customFormat="1" ht="15.75" x14ac:dyDescent="0.25">
      <c r="A1284" s="52" t="s">
        <v>820</v>
      </c>
    </row>
    <row r="1285" spans="1:10" s="1" customFormat="1" ht="15.75" x14ac:dyDescent="0.25">
      <c r="A1285" s="52"/>
    </row>
    <row r="1286" spans="1:10" s="1" customFormat="1" ht="12.75" x14ac:dyDescent="0.2">
      <c r="J1286" s="422"/>
    </row>
    <row r="1287" spans="1:10" s="7" customFormat="1" ht="15.75" x14ac:dyDescent="0.25">
      <c r="A1287" s="602" t="s">
        <v>759</v>
      </c>
      <c r="B1287" s="603"/>
      <c r="C1287" s="408" t="s">
        <v>1013</v>
      </c>
      <c r="D1287" s="603"/>
      <c r="E1287" s="603"/>
      <c r="F1287" s="603"/>
      <c r="G1287" s="603"/>
      <c r="H1287" s="603"/>
      <c r="I1287" s="604"/>
      <c r="J1287" s="256"/>
    </row>
    <row r="1288" spans="1:10" s="1" customFormat="1" ht="12.75" x14ac:dyDescent="0.2">
      <c r="A1288" s="409"/>
      <c r="B1288" s="270"/>
      <c r="C1288" s="270"/>
      <c r="D1288" s="270"/>
      <c r="E1288" s="270"/>
      <c r="F1288" s="270"/>
      <c r="G1288" s="270"/>
      <c r="H1288" s="270"/>
      <c r="I1288" s="605"/>
      <c r="J1288" s="422"/>
    </row>
    <row r="1289" spans="1:10" s="7" customFormat="1" ht="15.75" x14ac:dyDescent="0.25">
      <c r="A1289" s="606" t="s">
        <v>1012</v>
      </c>
      <c r="B1289" s="146"/>
      <c r="C1289" s="34" t="s">
        <v>1016</v>
      </c>
      <c r="D1289" s="146"/>
      <c r="E1289" s="146"/>
      <c r="F1289" s="146"/>
      <c r="G1289" s="146"/>
      <c r="H1289" s="146"/>
      <c r="I1289" s="607"/>
      <c r="J1289" s="256"/>
    </row>
    <row r="1290" spans="1:10" s="7" customFormat="1" ht="15.75" customHeight="1" x14ac:dyDescent="0.25">
      <c r="A1290" s="409"/>
      <c r="B1290" s="270"/>
      <c r="C1290" s="34" t="s">
        <v>1017</v>
      </c>
      <c r="D1290" s="270"/>
      <c r="E1290" s="270"/>
      <c r="F1290" s="270"/>
      <c r="G1290" s="270"/>
      <c r="H1290" s="270"/>
      <c r="I1290" s="605"/>
      <c r="J1290" s="256"/>
    </row>
    <row r="1291" spans="1:10" s="7" customFormat="1" ht="15.75" x14ac:dyDescent="0.25">
      <c r="A1291" s="606" t="s">
        <v>493</v>
      </c>
      <c r="B1291" s="34"/>
      <c r="C1291" s="34" t="s">
        <v>1014</v>
      </c>
      <c r="D1291" s="146"/>
      <c r="E1291" s="146"/>
      <c r="F1291" s="146"/>
      <c r="G1291" s="146"/>
      <c r="H1291" s="146"/>
      <c r="I1291" s="607"/>
      <c r="J1291" s="256"/>
    </row>
    <row r="1292" spans="1:10" s="1" customFormat="1" ht="15.75" customHeight="1" x14ac:dyDescent="0.25">
      <c r="A1292" s="608"/>
      <c r="B1292" s="146"/>
      <c r="C1292" s="34" t="s">
        <v>1015</v>
      </c>
      <c r="D1292" s="146"/>
      <c r="E1292" s="146"/>
      <c r="F1292" s="146"/>
      <c r="G1292" s="146"/>
      <c r="H1292" s="146"/>
      <c r="I1292" s="607"/>
    </row>
    <row r="1293" spans="1:10" s="7" customFormat="1" ht="15.75" x14ac:dyDescent="0.25">
      <c r="A1293" s="609" t="s">
        <v>676</v>
      </c>
      <c r="B1293" s="610"/>
      <c r="C1293" s="133"/>
      <c r="D1293" s="610"/>
      <c r="E1293" s="610"/>
      <c r="F1293" s="610"/>
      <c r="G1293" s="610"/>
      <c r="H1293" s="610"/>
      <c r="I1293" s="611"/>
    </row>
    <row r="1295" spans="1:10" ht="19.5" x14ac:dyDescent="0.3">
      <c r="A1295" s="599"/>
    </row>
    <row r="1296" spans="1:10" x14ac:dyDescent="0.25">
      <c r="A1296" s="10" t="s">
        <v>1294</v>
      </c>
      <c r="E1296" s="10"/>
      <c r="F1296" s="10"/>
      <c r="G1296" s="10"/>
      <c r="H1296" s="10"/>
      <c r="I1296" s="10"/>
      <c r="J1296" s="10"/>
    </row>
    <row r="1297" spans="1:8" ht="15.75" x14ac:dyDescent="0.25">
      <c r="A1297" s="13"/>
      <c r="B1297" s="10"/>
      <c r="C1297" s="10"/>
      <c r="D1297" s="10"/>
      <c r="E1297" s="10"/>
      <c r="F1297" s="10"/>
      <c r="G1297" s="588"/>
      <c r="H1297" s="588"/>
    </row>
    <row r="1298" spans="1:8" s="178" customFormat="1" ht="21" x14ac:dyDescent="0.35">
      <c r="A1298" s="177" t="s">
        <v>971</v>
      </c>
    </row>
    <row r="1299" spans="1:8" s="1" customFormat="1" ht="12.75" x14ac:dyDescent="0.2">
      <c r="A1299" s="600"/>
    </row>
    <row r="1300" spans="1:8" s="50" customFormat="1" ht="18.75" x14ac:dyDescent="0.3">
      <c r="A1300" s="612" t="s">
        <v>494</v>
      </c>
    </row>
    <row r="1301" spans="1:8" s="1" customFormat="1" ht="12.75" x14ac:dyDescent="0.2">
      <c r="A1301" s="51"/>
    </row>
    <row r="1302" spans="1:8" s="7" customFormat="1" ht="15.75" x14ac:dyDescent="0.25">
      <c r="A1302" s="35" t="s">
        <v>677</v>
      </c>
    </row>
    <row r="1303" spans="1:8" s="7" customFormat="1" ht="15.75" x14ac:dyDescent="0.25">
      <c r="A1303" s="35" t="s">
        <v>678</v>
      </c>
    </row>
    <row r="1304" spans="1:8" s="7" customFormat="1" ht="15.75" x14ac:dyDescent="0.25">
      <c r="A1304" s="35" t="s">
        <v>865</v>
      </c>
    </row>
    <row r="1305" spans="1:8" s="7" customFormat="1" ht="15.75" x14ac:dyDescent="0.25">
      <c r="A1305" s="35" t="s">
        <v>864</v>
      </c>
    </row>
    <row r="1306" spans="1:8" s="7" customFormat="1" ht="15.75" x14ac:dyDescent="0.25">
      <c r="A1306" s="35" t="s">
        <v>863</v>
      </c>
    </row>
    <row r="1307" spans="1:8" s="1" customFormat="1" ht="12.75" x14ac:dyDescent="0.2">
      <c r="A1307" s="157"/>
    </row>
    <row r="1308" spans="1:8" s="7" customFormat="1" ht="15.75" x14ac:dyDescent="0.25">
      <c r="A1308" s="35" t="s">
        <v>679</v>
      </c>
    </row>
    <row r="1309" spans="1:8" s="7" customFormat="1" ht="15.75" x14ac:dyDescent="0.25">
      <c r="A1309" s="35" t="s">
        <v>680</v>
      </c>
    </row>
    <row r="1310" spans="1:8" s="7" customFormat="1" ht="15.75" x14ac:dyDescent="0.25">
      <c r="A1310" s="35" t="s">
        <v>681</v>
      </c>
    </row>
    <row r="1311" spans="1:8" s="7" customFormat="1" ht="15.75" x14ac:dyDescent="0.25">
      <c r="A1311" s="35" t="s">
        <v>682</v>
      </c>
    </row>
    <row r="1312" spans="1:8" s="1" customFormat="1" ht="12.75" x14ac:dyDescent="0.2">
      <c r="A1312" s="157"/>
    </row>
    <row r="1313" spans="1:2" s="7" customFormat="1" ht="15.75" x14ac:dyDescent="0.25">
      <c r="A1313" s="35" t="s">
        <v>964</v>
      </c>
    </row>
    <row r="1314" spans="1:2" s="7" customFormat="1" ht="15.75" x14ac:dyDescent="0.25">
      <c r="A1314" s="35" t="s">
        <v>963</v>
      </c>
    </row>
    <row r="1315" spans="1:2" s="7" customFormat="1" ht="15.75" x14ac:dyDescent="0.25">
      <c r="A1315" s="35" t="s">
        <v>962</v>
      </c>
    </row>
    <row r="1316" spans="1:2" s="7" customFormat="1" ht="15.75" x14ac:dyDescent="0.25">
      <c r="A1316" s="35" t="s">
        <v>683</v>
      </c>
    </row>
    <row r="1317" spans="1:2" s="7" customFormat="1" ht="15.75" x14ac:dyDescent="0.25">
      <c r="A1317" s="35" t="s">
        <v>684</v>
      </c>
    </row>
    <row r="1318" spans="1:2" s="1" customFormat="1" ht="12.75" x14ac:dyDescent="0.2">
      <c r="A1318" s="157"/>
    </row>
    <row r="1319" spans="1:2" s="7" customFormat="1" ht="15.75" x14ac:dyDescent="0.25">
      <c r="A1319" s="35" t="s">
        <v>1140</v>
      </c>
    </row>
    <row r="1320" spans="1:2" s="7" customFormat="1" ht="15.75" x14ac:dyDescent="0.25">
      <c r="A1320" s="35" t="s">
        <v>1141</v>
      </c>
    </row>
    <row r="1321" spans="1:2" s="1" customFormat="1" ht="12.75" x14ac:dyDescent="0.2">
      <c r="A1321" s="157"/>
    </row>
    <row r="1322" spans="1:2" s="7" customFormat="1" ht="15.75" x14ac:dyDescent="0.25">
      <c r="A1322" s="35" t="s">
        <v>867</v>
      </c>
    </row>
    <row r="1323" spans="1:2" s="7" customFormat="1" ht="15.75" x14ac:dyDescent="0.25">
      <c r="A1323" s="35" t="s">
        <v>866</v>
      </c>
    </row>
    <row r="1324" spans="1:2" s="1" customFormat="1" ht="12.75" x14ac:dyDescent="0.2">
      <c r="A1324" s="255"/>
    </row>
    <row r="1325" spans="1:2" s="7" customFormat="1" ht="15.75" x14ac:dyDescent="0.25">
      <c r="A1325" s="35" t="s">
        <v>821</v>
      </c>
    </row>
    <row r="1326" spans="1:2" s="7" customFormat="1" ht="15.75" x14ac:dyDescent="0.25">
      <c r="A1326" s="35" t="s">
        <v>685</v>
      </c>
    </row>
    <row r="1327" spans="1:2" s="7" customFormat="1" ht="15.75" x14ac:dyDescent="0.25">
      <c r="A1327" s="279"/>
      <c r="B1327" s="35" t="s">
        <v>495</v>
      </c>
    </row>
    <row r="1328" spans="1:2" s="7" customFormat="1" ht="15.75" x14ac:dyDescent="0.25">
      <c r="B1328" s="35" t="s">
        <v>496</v>
      </c>
    </row>
    <row r="1329" spans="1:9" s="7" customFormat="1" ht="15.75" x14ac:dyDescent="0.25">
      <c r="A1329" s="35" t="s">
        <v>686</v>
      </c>
    </row>
    <row r="1330" spans="1:9" s="7" customFormat="1" ht="15.75" x14ac:dyDescent="0.25">
      <c r="A1330" s="35" t="s">
        <v>687</v>
      </c>
    </row>
    <row r="1331" spans="1:9" s="1" customFormat="1" ht="12.75" x14ac:dyDescent="0.2">
      <c r="A1331" s="255"/>
    </row>
    <row r="1332" spans="1:9" s="7" customFormat="1" ht="15.75" x14ac:dyDescent="0.25">
      <c r="A1332" s="35" t="s">
        <v>688</v>
      </c>
    </row>
    <row r="1333" spans="1:9" s="7" customFormat="1" ht="15.75" x14ac:dyDescent="0.25">
      <c r="A1333" s="350" t="s">
        <v>691</v>
      </c>
    </row>
    <row r="1334" spans="1:9" s="7" customFormat="1" ht="15.75" x14ac:dyDescent="0.25">
      <c r="A1334" s="35" t="s">
        <v>524</v>
      </c>
    </row>
    <row r="1335" spans="1:9" s="1" customFormat="1" ht="12.75" x14ac:dyDescent="0.2">
      <c r="A1335" s="157"/>
    </row>
    <row r="1336" spans="1:9" s="7" customFormat="1" ht="15.75" x14ac:dyDescent="0.25">
      <c r="A1336" s="35" t="s">
        <v>525</v>
      </c>
    </row>
    <row r="1337" spans="1:9" s="7" customFormat="1" ht="15.75" x14ac:dyDescent="0.25">
      <c r="A1337" s="334"/>
      <c r="B1337" s="13" t="s">
        <v>526</v>
      </c>
      <c r="C1337" s="945"/>
      <c r="D1337" s="945"/>
      <c r="E1337" s="35" t="s">
        <v>1348</v>
      </c>
    </row>
    <row r="1338" spans="1:9" s="7" customFormat="1" ht="15.75" x14ac:dyDescent="0.25">
      <c r="A1338" s="52"/>
    </row>
    <row r="1339" spans="1:9" s="7" customFormat="1" ht="15.75" x14ac:dyDescent="0.25">
      <c r="A1339" s="52"/>
    </row>
    <row r="1340" spans="1:9" s="7" customFormat="1" ht="15.75" x14ac:dyDescent="0.25">
      <c r="A1340" s="52"/>
    </row>
    <row r="1341" spans="1:9" s="7" customFormat="1" ht="15.75" x14ac:dyDescent="0.25">
      <c r="A1341" s="52"/>
      <c r="E1341" s="897"/>
      <c r="F1341" s="897"/>
      <c r="G1341" s="897"/>
      <c r="H1341" s="897"/>
      <c r="I1341" s="897"/>
    </row>
    <row r="1342" spans="1:9" s="7" customFormat="1" ht="15.75" x14ac:dyDescent="0.25">
      <c r="A1342" s="52"/>
      <c r="E1342" s="915" t="s">
        <v>530</v>
      </c>
      <c r="F1342" s="915"/>
      <c r="G1342" s="915"/>
      <c r="H1342" s="915"/>
      <c r="I1342" s="915"/>
    </row>
    <row r="1343" spans="1:9" s="7" customFormat="1" ht="15.75" x14ac:dyDescent="0.25">
      <c r="A1343" s="52"/>
    </row>
    <row r="1344" spans="1:9" s="7" customFormat="1" ht="15.75" x14ac:dyDescent="0.25">
      <c r="A1344" s="52"/>
      <c r="D1344" s="154" t="s">
        <v>527</v>
      </c>
      <c r="E1344" s="897"/>
      <c r="F1344" s="897"/>
      <c r="G1344" s="897"/>
      <c r="H1344" s="897"/>
      <c r="I1344" s="897"/>
    </row>
    <row r="1345" spans="1:9" s="7" customFormat="1" ht="15.75" x14ac:dyDescent="0.25">
      <c r="D1345" s="52" t="s">
        <v>497</v>
      </c>
      <c r="E1345" s="915" t="s">
        <v>498</v>
      </c>
      <c r="F1345" s="915"/>
      <c r="G1345" s="915"/>
      <c r="H1345" s="915"/>
      <c r="I1345" s="915"/>
    </row>
    <row r="1346" spans="1:9" s="7" customFormat="1" ht="15.75" x14ac:dyDescent="0.25">
      <c r="A1346" s="310"/>
    </row>
    <row r="1347" spans="1:9" s="7" customFormat="1" ht="15.75" x14ac:dyDescent="0.25">
      <c r="E1347" s="897"/>
      <c r="F1347" s="897"/>
      <c r="G1347" s="897"/>
      <c r="H1347" s="897"/>
      <c r="I1347" s="897"/>
    </row>
    <row r="1348" spans="1:9" s="7" customFormat="1" ht="15.75" x14ac:dyDescent="0.25">
      <c r="E1348" s="915" t="s">
        <v>528</v>
      </c>
      <c r="F1348" s="915"/>
      <c r="G1348" s="915"/>
      <c r="H1348" s="915"/>
      <c r="I1348" s="915"/>
    </row>
    <row r="1349" spans="1:9" s="7" customFormat="1" ht="15.75" x14ac:dyDescent="0.25">
      <c r="A1349" s="310"/>
    </row>
    <row r="1350" spans="1:9" s="7" customFormat="1" ht="15.75" x14ac:dyDescent="0.25">
      <c r="E1350" s="897"/>
      <c r="F1350" s="897"/>
      <c r="G1350" s="897"/>
      <c r="H1350" s="897"/>
      <c r="I1350" s="897"/>
    </row>
    <row r="1351" spans="1:9" s="7" customFormat="1" ht="15.75" x14ac:dyDescent="0.25">
      <c r="E1351" s="915" t="s">
        <v>689</v>
      </c>
      <c r="F1351" s="915"/>
      <c r="G1351" s="915"/>
      <c r="H1351" s="915"/>
      <c r="I1351" s="915"/>
    </row>
    <row r="1376" spans="1:2" x14ac:dyDescent="0.25">
      <c r="A1376" s="592"/>
      <c r="B1376" s="44"/>
    </row>
    <row r="1380" spans="1:11" x14ac:dyDescent="0.25">
      <c r="A1380" s="353"/>
    </row>
    <row r="1382" spans="1:11" x14ac:dyDescent="0.25">
      <c r="A1382" s="10" t="s">
        <v>1294</v>
      </c>
    </row>
    <row r="1383" spans="1:11" x14ac:dyDescent="0.25">
      <c r="A1383" s="353"/>
    </row>
    <row r="1384" spans="1:11" s="178" customFormat="1" ht="21" x14ac:dyDescent="0.35">
      <c r="A1384" s="177" t="s">
        <v>949</v>
      </c>
    </row>
    <row r="1385" spans="1:11" s="1" customFormat="1" ht="12.75" x14ac:dyDescent="0.2"/>
    <row r="1386" spans="1:11" s="50" customFormat="1" ht="18.75" x14ac:dyDescent="0.3">
      <c r="A1386" s="612" t="s">
        <v>1127</v>
      </c>
    </row>
    <row r="1387" spans="1:11" s="1" customFormat="1" ht="12.75" x14ac:dyDescent="0.2"/>
    <row r="1388" spans="1:11" s="7" customFormat="1" ht="90.75" customHeight="1" x14ac:dyDescent="0.25">
      <c r="A1388" s="947" t="s">
        <v>1135</v>
      </c>
      <c r="B1388" s="947"/>
      <c r="C1388" s="947"/>
      <c r="D1388" s="947"/>
      <c r="E1388" s="947"/>
      <c r="F1388" s="947"/>
      <c r="G1388" s="947"/>
      <c r="H1388" s="947"/>
      <c r="I1388" s="947"/>
      <c r="J1388" s="947"/>
      <c r="K1388" s="947"/>
    </row>
    <row r="1389" spans="1:11" s="1" customFormat="1" ht="12.75" x14ac:dyDescent="0.2"/>
    <row r="1390" spans="1:11" s="7" customFormat="1" ht="46.5" customHeight="1" x14ac:dyDescent="0.25">
      <c r="A1390" s="947" t="s">
        <v>1133</v>
      </c>
      <c r="B1390" s="947"/>
      <c r="C1390" s="947"/>
      <c r="D1390" s="947"/>
      <c r="E1390" s="947"/>
      <c r="F1390" s="947"/>
      <c r="G1390" s="947"/>
      <c r="H1390" s="947"/>
      <c r="I1390" s="947"/>
      <c r="J1390" s="947"/>
      <c r="K1390" s="947"/>
    </row>
    <row r="1391" spans="1:11" s="1" customFormat="1" ht="12.75" x14ac:dyDescent="0.2"/>
    <row r="1392" spans="1:11" s="7" customFormat="1" ht="47.25" customHeight="1" x14ac:dyDescent="0.25">
      <c r="A1392" s="947" t="s">
        <v>1134</v>
      </c>
      <c r="B1392" s="947"/>
      <c r="C1392" s="947"/>
      <c r="D1392" s="947"/>
      <c r="E1392" s="947"/>
      <c r="F1392" s="947"/>
      <c r="G1392" s="947"/>
      <c r="H1392" s="947"/>
      <c r="I1392" s="947"/>
      <c r="J1392" s="947"/>
      <c r="K1392" s="947"/>
    </row>
    <row r="1393" spans="1:11" s="1" customFormat="1" ht="12.75" x14ac:dyDescent="0.2"/>
    <row r="1394" spans="1:11" s="7" customFormat="1" ht="43.5" customHeight="1" x14ac:dyDescent="0.25">
      <c r="A1394" s="947" t="s">
        <v>1139</v>
      </c>
      <c r="B1394" s="947"/>
      <c r="C1394" s="947"/>
      <c r="D1394" s="947"/>
      <c r="E1394" s="947"/>
      <c r="F1394" s="947"/>
      <c r="G1394" s="947"/>
      <c r="H1394" s="947"/>
      <c r="I1394" s="947"/>
      <c r="J1394" s="947"/>
      <c r="K1394" s="947"/>
    </row>
    <row r="1395" spans="1:11" s="1" customFormat="1" ht="12.75" x14ac:dyDescent="0.2"/>
    <row r="1396" spans="1:11" s="7" customFormat="1" ht="44.25" customHeight="1" x14ac:dyDescent="0.25">
      <c r="A1396" s="947" t="s">
        <v>1136</v>
      </c>
      <c r="B1396" s="947"/>
      <c r="C1396" s="947"/>
      <c r="D1396" s="947"/>
      <c r="E1396" s="947"/>
      <c r="F1396" s="947"/>
      <c r="G1396" s="947"/>
      <c r="H1396" s="947"/>
      <c r="I1396" s="947"/>
      <c r="J1396" s="947"/>
      <c r="K1396" s="947"/>
    </row>
    <row r="1397" spans="1:11" s="1" customFormat="1" ht="12.75" x14ac:dyDescent="0.2"/>
    <row r="1398" spans="1:11" s="7" customFormat="1" ht="47.25" customHeight="1" x14ac:dyDescent="0.25">
      <c r="A1398" s="947" t="s">
        <v>1138</v>
      </c>
      <c r="B1398" s="947"/>
      <c r="C1398" s="947"/>
      <c r="D1398" s="947"/>
      <c r="E1398" s="947"/>
      <c r="F1398" s="947"/>
      <c r="G1398" s="947"/>
      <c r="H1398" s="947"/>
      <c r="I1398" s="947"/>
      <c r="J1398" s="947"/>
      <c r="K1398" s="947"/>
    </row>
    <row r="1399" spans="1:11" s="1" customFormat="1" ht="12.75" x14ac:dyDescent="0.2"/>
    <row r="1400" spans="1:11" s="7" customFormat="1" ht="32.25" customHeight="1" x14ac:dyDescent="0.25">
      <c r="A1400" s="947" t="s">
        <v>1137</v>
      </c>
      <c r="B1400" s="947"/>
      <c r="C1400" s="947"/>
      <c r="D1400" s="947"/>
      <c r="E1400" s="947"/>
      <c r="F1400" s="947"/>
      <c r="G1400" s="947"/>
      <c r="H1400" s="947"/>
      <c r="I1400" s="947"/>
      <c r="J1400" s="947"/>
      <c r="K1400" s="947"/>
    </row>
    <row r="1401" spans="1:11" s="1" customFormat="1" ht="12.75" x14ac:dyDescent="0.2"/>
    <row r="1402" spans="1:11" s="7" customFormat="1" ht="15.75" x14ac:dyDescent="0.25">
      <c r="A1402" s="52" t="s">
        <v>529</v>
      </c>
    </row>
    <row r="1403" spans="1:11" s="7" customFormat="1" ht="15.75" x14ac:dyDescent="0.25">
      <c r="A1403" s="334"/>
      <c r="B1403" s="13" t="s">
        <v>526</v>
      </c>
      <c r="C1403" s="945"/>
      <c r="D1403" s="945"/>
      <c r="E1403" s="35" t="s">
        <v>1348</v>
      </c>
    </row>
    <row r="1404" spans="1:11" s="7" customFormat="1" ht="15.75" x14ac:dyDescent="0.25">
      <c r="A1404" s="52"/>
    </row>
    <row r="1405" spans="1:11" s="7" customFormat="1" ht="15.75" x14ac:dyDescent="0.25">
      <c r="A1405" s="52"/>
    </row>
    <row r="1406" spans="1:11" s="7" customFormat="1" ht="15.75" x14ac:dyDescent="0.25">
      <c r="A1406" s="52"/>
    </row>
    <row r="1407" spans="1:11" s="7" customFormat="1" ht="15.75" x14ac:dyDescent="0.25">
      <c r="A1407" s="52"/>
      <c r="E1407" s="897"/>
      <c r="F1407" s="897"/>
      <c r="G1407" s="897"/>
      <c r="H1407" s="897"/>
      <c r="I1407" s="897"/>
    </row>
    <row r="1408" spans="1:11" s="7" customFormat="1" ht="15.75" x14ac:dyDescent="0.25">
      <c r="A1408" s="52"/>
      <c r="E1408" s="915" t="s">
        <v>530</v>
      </c>
      <c r="F1408" s="915"/>
      <c r="G1408" s="915"/>
      <c r="H1408" s="915"/>
      <c r="I1408" s="915"/>
    </row>
    <row r="1409" spans="1:9" s="7" customFormat="1" ht="15.75" x14ac:dyDescent="0.25">
      <c r="A1409" s="52"/>
    </row>
    <row r="1410" spans="1:9" s="7" customFormat="1" ht="15.75" x14ac:dyDescent="0.25">
      <c r="A1410" s="52"/>
      <c r="D1410" s="154" t="s">
        <v>527</v>
      </c>
      <c r="E1410" s="897"/>
      <c r="F1410" s="897"/>
      <c r="G1410" s="897"/>
      <c r="H1410" s="897"/>
      <c r="I1410" s="897"/>
    </row>
    <row r="1411" spans="1:9" s="7" customFormat="1" ht="15.75" x14ac:dyDescent="0.25">
      <c r="D1411" s="52" t="s">
        <v>497</v>
      </c>
      <c r="E1411" s="915" t="s">
        <v>498</v>
      </c>
      <c r="F1411" s="915"/>
      <c r="G1411" s="915"/>
      <c r="H1411" s="915"/>
      <c r="I1411" s="915"/>
    </row>
    <row r="1412" spans="1:9" s="7" customFormat="1" ht="15.75" x14ac:dyDescent="0.25">
      <c r="A1412" s="310"/>
    </row>
    <row r="1413" spans="1:9" s="7" customFormat="1" ht="15.75" x14ac:dyDescent="0.25">
      <c r="E1413" s="897"/>
      <c r="F1413" s="897"/>
      <c r="G1413" s="897"/>
      <c r="H1413" s="897"/>
      <c r="I1413" s="897"/>
    </row>
    <row r="1414" spans="1:9" s="7" customFormat="1" ht="15.75" x14ac:dyDescent="0.25">
      <c r="E1414" s="915" t="s">
        <v>528</v>
      </c>
      <c r="F1414" s="915"/>
      <c r="G1414" s="915"/>
      <c r="H1414" s="915"/>
      <c r="I1414" s="915"/>
    </row>
    <row r="1415" spans="1:9" s="7" customFormat="1" ht="15.75" x14ac:dyDescent="0.25">
      <c r="A1415" s="310"/>
    </row>
    <row r="1416" spans="1:9" s="7" customFormat="1" ht="15.75" x14ac:dyDescent="0.25">
      <c r="E1416" s="897"/>
      <c r="F1416" s="897"/>
      <c r="G1416" s="897"/>
      <c r="H1416" s="897"/>
      <c r="I1416" s="897"/>
    </row>
    <row r="1417" spans="1:9" s="7" customFormat="1" ht="15.75" x14ac:dyDescent="0.25">
      <c r="E1417" s="915" t="s">
        <v>689</v>
      </c>
      <c r="F1417" s="915"/>
      <c r="G1417" s="915"/>
      <c r="H1417" s="915"/>
      <c r="I1417" s="915"/>
    </row>
    <row r="1426" spans="1:1" x14ac:dyDescent="0.25">
      <c r="A1426" s="10"/>
    </row>
  </sheetData>
  <sheetProtection algorithmName="SHA-512" hashValue="+uCMNcZbjL8eqoqG0zyEssx0mjKJPT7hmrbQD2e8SDXZkI0KRqpeE5FwF/UHYd3V6q066W9F33D5lcSpxxIQkw==" saltValue="XuhNAxMk3bEiKY8SaJo1LQ==" spinCount="100000" sheet="1" selectLockedCells="1"/>
  <customSheetViews>
    <customSheetView guid="{A864C9AA-4007-4286-9E16-75AE4BD6E317}" showPageBreaks="1" printArea="1" view="pageBreakPreview" topLeftCell="A968">
      <selection activeCell="A980" sqref="A980"/>
      <rowBreaks count="15" manualBreakCount="15">
        <brk id="83" max="10" man="1"/>
        <brk id="169" max="10" man="1"/>
        <brk id="255" max="10" man="1"/>
        <brk id="340" max="10" man="1"/>
        <brk id="425" max="10" man="1"/>
        <brk id="509" max="10" man="1"/>
        <brk id="596" max="10" man="1"/>
        <brk id="682" max="10" man="1"/>
        <brk id="767" max="10" man="1"/>
        <brk id="918" max="10" man="1"/>
        <brk id="1002" max="10" man="1"/>
        <brk id="1085" max="10" man="1"/>
        <brk id="1172" max="10" man="1"/>
        <brk id="1254" max="10" man="1"/>
        <brk id="1340" max="10" man="1"/>
      </rowBreaks>
      <pageMargins left="0.7" right="0.4" top="0.5" bottom="0.5" header="0.3" footer="0.3"/>
      <pageSetup scale="56" orientation="portrait" r:id="rId1"/>
      <headerFooter>
        <oddFooter>&amp;CPage &amp;P</oddFooter>
      </headerFooter>
    </customSheetView>
  </customSheetViews>
  <mergeCells count="644">
    <mergeCell ref="F837:G837"/>
    <mergeCell ref="F792:H792"/>
    <mergeCell ref="F827:G827"/>
    <mergeCell ref="F832:G832"/>
    <mergeCell ref="F826:G826"/>
    <mergeCell ref="F838:G838"/>
    <mergeCell ref="F836:G836"/>
    <mergeCell ref="F840:G840"/>
    <mergeCell ref="F834:G834"/>
    <mergeCell ref="A331:D331"/>
    <mergeCell ref="I332:J332"/>
    <mergeCell ref="A364:E364"/>
    <mergeCell ref="A352:K352"/>
    <mergeCell ref="E332:F332"/>
    <mergeCell ref="A332:D332"/>
    <mergeCell ref="A438:B438"/>
    <mergeCell ref="A439:B439"/>
    <mergeCell ref="A434:B434"/>
    <mergeCell ref="A367:E367"/>
    <mergeCell ref="A365:E365"/>
    <mergeCell ref="A353:F353"/>
    <mergeCell ref="A362:E362"/>
    <mergeCell ref="A333:D333"/>
    <mergeCell ref="E331:F331"/>
    <mergeCell ref="E334:F334"/>
    <mergeCell ref="A393:F393"/>
    <mergeCell ref="A405:I405"/>
    <mergeCell ref="C419:F419"/>
    <mergeCell ref="A436:B436"/>
    <mergeCell ref="A437:B437"/>
    <mergeCell ref="A433:B433"/>
    <mergeCell ref="A435:B435"/>
    <mergeCell ref="E432:I432"/>
    <mergeCell ref="A363:E363"/>
    <mergeCell ref="A361:E361"/>
    <mergeCell ref="A558:I558"/>
    <mergeCell ref="A593:D593"/>
    <mergeCell ref="A406:I406"/>
    <mergeCell ref="E488:F488"/>
    <mergeCell ref="A510:J510"/>
    <mergeCell ref="A472:B472"/>
    <mergeCell ref="I472:J472"/>
    <mergeCell ref="A476:B476"/>
    <mergeCell ref="B461:K461"/>
    <mergeCell ref="A442:B442"/>
    <mergeCell ref="B475:C475"/>
    <mergeCell ref="A440:B440"/>
    <mergeCell ref="B458:K458"/>
    <mergeCell ref="A443:B443"/>
    <mergeCell ref="A444:B444"/>
    <mergeCell ref="A408:I408"/>
    <mergeCell ref="A407:I407"/>
    <mergeCell ref="A441:B441"/>
    <mergeCell ref="A366:E366"/>
    <mergeCell ref="A511:J511"/>
    <mergeCell ref="A380:E380"/>
    <mergeCell ref="A369:E369"/>
    <mergeCell ref="A330:D330"/>
    <mergeCell ref="C280:D280"/>
    <mergeCell ref="E328:F328"/>
    <mergeCell ref="I324:J324"/>
    <mergeCell ref="A315:D315"/>
    <mergeCell ref="E314:F314"/>
    <mergeCell ref="I314:J314"/>
    <mergeCell ref="I313:J313"/>
    <mergeCell ref="E313:F313"/>
    <mergeCell ref="E310:F310"/>
    <mergeCell ref="I310:J310"/>
    <mergeCell ref="E311:F311"/>
    <mergeCell ref="A312:D312"/>
    <mergeCell ref="I311:J311"/>
    <mergeCell ref="A311:D311"/>
    <mergeCell ref="I312:J312"/>
    <mergeCell ref="A310:D310"/>
    <mergeCell ref="E322:F322"/>
    <mergeCell ref="E323:F323"/>
    <mergeCell ref="I321:J321"/>
    <mergeCell ref="A323:D323"/>
    <mergeCell ref="E326:F326"/>
    <mergeCell ref="A318:D318"/>
    <mergeCell ref="E327:F327"/>
    <mergeCell ref="A314:D314"/>
    <mergeCell ref="A320:D320"/>
    <mergeCell ref="I325:J325"/>
    <mergeCell ref="I326:J326"/>
    <mergeCell ref="A327:D327"/>
    <mergeCell ref="I322:J322"/>
    <mergeCell ref="A325:D325"/>
    <mergeCell ref="E315:F315"/>
    <mergeCell ref="A322:D322"/>
    <mergeCell ref="I318:J318"/>
    <mergeCell ref="A326:D326"/>
    <mergeCell ref="I315:J315"/>
    <mergeCell ref="E324:F324"/>
    <mergeCell ref="I327:J327"/>
    <mergeCell ref="E325:F325"/>
    <mergeCell ref="I316:J316"/>
    <mergeCell ref="E321:F321"/>
    <mergeCell ref="I320:J320"/>
    <mergeCell ref="A321:D321"/>
    <mergeCell ref="E320:F320"/>
    <mergeCell ref="E317:F317"/>
    <mergeCell ref="E318:F318"/>
    <mergeCell ref="I317:J317"/>
    <mergeCell ref="A317:D317"/>
    <mergeCell ref="A187:I187"/>
    <mergeCell ref="G238:H238"/>
    <mergeCell ref="G279:H279"/>
    <mergeCell ref="E306:F306"/>
    <mergeCell ref="C277:J277"/>
    <mergeCell ref="E307:F307"/>
    <mergeCell ref="E308:F308"/>
    <mergeCell ref="I308:J308"/>
    <mergeCell ref="A305:D305"/>
    <mergeCell ref="E304:F304"/>
    <mergeCell ref="I305:J305"/>
    <mergeCell ref="A304:D304"/>
    <mergeCell ref="A308:D308"/>
    <mergeCell ref="I304:J304"/>
    <mergeCell ref="E305:F305"/>
    <mergeCell ref="A306:D306"/>
    <mergeCell ref="A307:D307"/>
    <mergeCell ref="B286:I286"/>
    <mergeCell ref="B284:I284"/>
    <mergeCell ref="D273:E273"/>
    <mergeCell ref="F269:G269"/>
    <mergeCell ref="F270:G270"/>
    <mergeCell ref="F271:G271"/>
    <mergeCell ref="A303:D303"/>
    <mergeCell ref="D1155:I1155"/>
    <mergeCell ref="I867:J867"/>
    <mergeCell ref="D868:G868"/>
    <mergeCell ref="I866:J866"/>
    <mergeCell ref="A409:I409"/>
    <mergeCell ref="A517:I517"/>
    <mergeCell ref="A587:I587"/>
    <mergeCell ref="A588:I588"/>
    <mergeCell ref="A621:I621"/>
    <mergeCell ref="A591:J591"/>
    <mergeCell ref="A592:J592"/>
    <mergeCell ref="A768:E768"/>
    <mergeCell ref="A790:G790"/>
    <mergeCell ref="A618:F618"/>
    <mergeCell ref="F477:G477"/>
    <mergeCell ref="A617:J617"/>
    <mergeCell ref="A600:I600"/>
    <mergeCell ref="A516:I516"/>
    <mergeCell ref="A557:I557"/>
    <mergeCell ref="A599:I599"/>
    <mergeCell ref="A487:I487"/>
    <mergeCell ref="A445:B445"/>
    <mergeCell ref="E854:J854"/>
    <mergeCell ref="F835:G835"/>
    <mergeCell ref="D910:G910"/>
    <mergeCell ref="D913:G913"/>
    <mergeCell ref="I913:J913"/>
    <mergeCell ref="C1120:F1120"/>
    <mergeCell ref="A1242:F1242"/>
    <mergeCell ref="A1246:F1246"/>
    <mergeCell ref="B1157:J1157"/>
    <mergeCell ref="B1104:C1104"/>
    <mergeCell ref="B1043:C1043"/>
    <mergeCell ref="B1085:C1085"/>
    <mergeCell ref="B1087:C1087"/>
    <mergeCell ref="G1246:H1246"/>
    <mergeCell ref="I1119:J1119"/>
    <mergeCell ref="A1243:F1243"/>
    <mergeCell ref="A1172:G1172"/>
    <mergeCell ref="A1173:G1173"/>
    <mergeCell ref="C1159:J1159"/>
    <mergeCell ref="B1160:J1160"/>
    <mergeCell ref="G1241:H1241"/>
    <mergeCell ref="G1242:H1242"/>
    <mergeCell ref="G1243:H1243"/>
    <mergeCell ref="A1238:F1238"/>
    <mergeCell ref="B1192:J1192"/>
    <mergeCell ref="G1238:H1238"/>
    <mergeCell ref="D880:G880"/>
    <mergeCell ref="D881:G881"/>
    <mergeCell ref="D882:G882"/>
    <mergeCell ref="I884:J884"/>
    <mergeCell ref="I878:J878"/>
    <mergeCell ref="I896:J896"/>
    <mergeCell ref="D893:G893"/>
    <mergeCell ref="D894:G894"/>
    <mergeCell ref="I946:J946"/>
    <mergeCell ref="D946:E946"/>
    <mergeCell ref="D925:G925"/>
    <mergeCell ref="D922:G922"/>
    <mergeCell ref="D928:G928"/>
    <mergeCell ref="D915:G915"/>
    <mergeCell ref="I918:J918"/>
    <mergeCell ref="D921:G921"/>
    <mergeCell ref="D920:G920"/>
    <mergeCell ref="I906:J906"/>
    <mergeCell ref="D907:G907"/>
    <mergeCell ref="D908:G908"/>
    <mergeCell ref="D909:G909"/>
    <mergeCell ref="D914:G914"/>
    <mergeCell ref="I907:J907"/>
    <mergeCell ref="I924:J924"/>
    <mergeCell ref="I859:J859"/>
    <mergeCell ref="F833:G833"/>
    <mergeCell ref="G850:H850"/>
    <mergeCell ref="C741:D741"/>
    <mergeCell ref="F831:G831"/>
    <mergeCell ref="D892:G892"/>
    <mergeCell ref="D873:G873"/>
    <mergeCell ref="I873:J873"/>
    <mergeCell ref="I891:J891"/>
    <mergeCell ref="D891:G891"/>
    <mergeCell ref="D874:G874"/>
    <mergeCell ref="D875:G875"/>
    <mergeCell ref="D876:G876"/>
    <mergeCell ref="I890:J890"/>
    <mergeCell ref="I885:J885"/>
    <mergeCell ref="D886:G886"/>
    <mergeCell ref="D885:G885"/>
    <mergeCell ref="D887:G887"/>
    <mergeCell ref="D888:G888"/>
    <mergeCell ref="D869:G869"/>
    <mergeCell ref="D870:G870"/>
    <mergeCell ref="I872:J872"/>
    <mergeCell ref="D879:G879"/>
    <mergeCell ref="I879:J879"/>
    <mergeCell ref="A789:G789"/>
    <mergeCell ref="F830:G830"/>
    <mergeCell ref="C716:D716"/>
    <mergeCell ref="C727:D727"/>
    <mergeCell ref="C728:D728"/>
    <mergeCell ref="C766:D766"/>
    <mergeCell ref="C755:D755"/>
    <mergeCell ref="A791:G791"/>
    <mergeCell ref="C717:D717"/>
    <mergeCell ref="F828:G828"/>
    <mergeCell ref="E782:G782"/>
    <mergeCell ref="C729:D729"/>
    <mergeCell ref="C753:D753"/>
    <mergeCell ref="C743:D743"/>
    <mergeCell ref="C754:D754"/>
    <mergeCell ref="E794:H794"/>
    <mergeCell ref="B806:J806"/>
    <mergeCell ref="B807:J807"/>
    <mergeCell ref="E783:G783"/>
    <mergeCell ref="V1014:W1014"/>
    <mergeCell ref="V1009:W1009"/>
    <mergeCell ref="N1014:Q1014"/>
    <mergeCell ref="D931:G931"/>
    <mergeCell ref="D954:E954"/>
    <mergeCell ref="B1009:C1009"/>
    <mergeCell ref="B956:C956"/>
    <mergeCell ref="I956:J956"/>
    <mergeCell ref="B985:C985"/>
    <mergeCell ref="I950:J950"/>
    <mergeCell ref="D933:G933"/>
    <mergeCell ref="D932:G932"/>
    <mergeCell ref="D951:E951"/>
    <mergeCell ref="I936:J936"/>
    <mergeCell ref="I931:J931"/>
    <mergeCell ref="D947:E947"/>
    <mergeCell ref="I947:J947"/>
    <mergeCell ref="I954:J954"/>
    <mergeCell ref="D948:E948"/>
    <mergeCell ref="I948:J948"/>
    <mergeCell ref="D956:E956"/>
    <mergeCell ref="J975:K975"/>
    <mergeCell ref="H107:I107"/>
    <mergeCell ref="H105:I105"/>
    <mergeCell ref="C79:D79"/>
    <mergeCell ref="G63:H63"/>
    <mergeCell ref="E92:J92"/>
    <mergeCell ref="C80:D80"/>
    <mergeCell ref="C65:D65"/>
    <mergeCell ref="H43:I43"/>
    <mergeCell ref="D51:G51"/>
    <mergeCell ref="D99:G99"/>
    <mergeCell ref="C76:J76"/>
    <mergeCell ref="D74:J74"/>
    <mergeCell ref="A106:C106"/>
    <mergeCell ref="B63:E63"/>
    <mergeCell ref="A160:D160"/>
    <mergeCell ref="H163:J163"/>
    <mergeCell ref="D934:G934"/>
    <mergeCell ref="I951:J951"/>
    <mergeCell ref="I944:J944"/>
    <mergeCell ref="E162:G162"/>
    <mergeCell ref="E163:G163"/>
    <mergeCell ref="C209:D209"/>
    <mergeCell ref="A191:I191"/>
    <mergeCell ref="E222:I222"/>
    <mergeCell ref="D276:E276"/>
    <mergeCell ref="B283:I283"/>
    <mergeCell ref="B289:I289"/>
    <mergeCell ref="C291:I291"/>
    <mergeCell ref="C278:J278"/>
    <mergeCell ref="D274:E274"/>
    <mergeCell ref="B288:I288"/>
    <mergeCell ref="I303:J303"/>
    <mergeCell ref="E303:F303"/>
    <mergeCell ref="B285:I285"/>
    <mergeCell ref="D867:G867"/>
    <mergeCell ref="F839:G839"/>
    <mergeCell ref="A810:F810"/>
    <mergeCell ref="A767:F767"/>
    <mergeCell ref="B1032:C1032"/>
    <mergeCell ref="D927:G927"/>
    <mergeCell ref="D926:G926"/>
    <mergeCell ref="G230:H230"/>
    <mergeCell ref="B279:E279"/>
    <mergeCell ref="H108:I108"/>
    <mergeCell ref="A316:D316"/>
    <mergeCell ref="A109:E109"/>
    <mergeCell ref="A134:K134"/>
    <mergeCell ref="A135:I135"/>
    <mergeCell ref="A152:D152"/>
    <mergeCell ref="A140:D140"/>
    <mergeCell ref="A141:D141"/>
    <mergeCell ref="H140:J140"/>
    <mergeCell ref="H154:J154"/>
    <mergeCell ref="H148:J148"/>
    <mergeCell ref="A154:D154"/>
    <mergeCell ref="A153:D153"/>
    <mergeCell ref="H149:J149"/>
    <mergeCell ref="E150:G150"/>
    <mergeCell ref="H152:J152"/>
    <mergeCell ref="E316:F316"/>
    <mergeCell ref="B287:I287"/>
    <mergeCell ref="A115:K115"/>
    <mergeCell ref="A390:E390"/>
    <mergeCell ref="A392:K392"/>
    <mergeCell ref="I329:J329"/>
    <mergeCell ref="D919:G919"/>
    <mergeCell ref="D950:E950"/>
    <mergeCell ref="I912:J912"/>
    <mergeCell ref="D955:E955"/>
    <mergeCell ref="B1033:C1033"/>
    <mergeCell ref="H160:J160"/>
    <mergeCell ref="H161:J161"/>
    <mergeCell ref="A190:I190"/>
    <mergeCell ref="A188:I188"/>
    <mergeCell ref="A189:I189"/>
    <mergeCell ref="E160:G160"/>
    <mergeCell ref="B997:C997"/>
    <mergeCell ref="D958:E958"/>
    <mergeCell ref="B995:C995"/>
    <mergeCell ref="B996:C996"/>
    <mergeCell ref="B1021:C1021"/>
    <mergeCell ref="I958:J958"/>
    <mergeCell ref="D949:E949"/>
    <mergeCell ref="I949:J949"/>
    <mergeCell ref="D952:E952"/>
    <mergeCell ref="I328:J328"/>
    <mergeCell ref="I334:J334"/>
    <mergeCell ref="E333:F333"/>
    <mergeCell ref="A334:D334"/>
    <mergeCell ref="I333:J333"/>
    <mergeCell ref="A329:D329"/>
    <mergeCell ref="I952:J952"/>
    <mergeCell ref="I330:J330"/>
    <mergeCell ref="I331:J331"/>
    <mergeCell ref="C60:J60"/>
    <mergeCell ref="B61:J61"/>
    <mergeCell ref="B62:J62"/>
    <mergeCell ref="C77:E77"/>
    <mergeCell ref="C75:J75"/>
    <mergeCell ref="A328:D328"/>
    <mergeCell ref="I319:J319"/>
    <mergeCell ref="I930:J930"/>
    <mergeCell ref="I925:J925"/>
    <mergeCell ref="A137:K137"/>
    <mergeCell ref="E140:G140"/>
    <mergeCell ref="H147:J147"/>
    <mergeCell ref="A149:D149"/>
    <mergeCell ref="E148:G148"/>
    <mergeCell ref="E149:G149"/>
    <mergeCell ref="E147:G147"/>
    <mergeCell ref="A368:E368"/>
    <mergeCell ref="A382:E382"/>
    <mergeCell ref="A389:E389"/>
    <mergeCell ref="A370:E370"/>
    <mergeCell ref="A373:E373"/>
    <mergeCell ref="A388:E388"/>
    <mergeCell ref="A387:E387"/>
    <mergeCell ref="A379:E379"/>
    <mergeCell ref="A378:E378"/>
    <mergeCell ref="A386:E386"/>
    <mergeCell ref="A383:E383"/>
    <mergeCell ref="A384:E384"/>
    <mergeCell ref="A374:E374"/>
    <mergeCell ref="A377:E377"/>
    <mergeCell ref="A381:E381"/>
    <mergeCell ref="A375:E375"/>
    <mergeCell ref="A376:E376"/>
    <mergeCell ref="A385:E385"/>
    <mergeCell ref="A372:E372"/>
    <mergeCell ref="A371:E371"/>
    <mergeCell ref="D28:I28"/>
    <mergeCell ref="B30:E30"/>
    <mergeCell ref="B31:E31"/>
    <mergeCell ref="B32:E32"/>
    <mergeCell ref="A144:D144"/>
    <mergeCell ref="E144:G144"/>
    <mergeCell ref="D106:G106"/>
    <mergeCell ref="A105:C105"/>
    <mergeCell ref="H99:I99"/>
    <mergeCell ref="A98:C98"/>
    <mergeCell ref="D98:G98"/>
    <mergeCell ref="C64:H64"/>
    <mergeCell ref="E93:J93"/>
    <mergeCell ref="E94:J94"/>
    <mergeCell ref="C78:H78"/>
    <mergeCell ref="G77:H77"/>
    <mergeCell ref="D105:G105"/>
    <mergeCell ref="D107:G107"/>
    <mergeCell ref="A99:C99"/>
    <mergeCell ref="A100:C100"/>
    <mergeCell ref="D100:G100"/>
    <mergeCell ref="H100:I100"/>
    <mergeCell ref="H106:I106"/>
    <mergeCell ref="A107:C107"/>
    <mergeCell ref="A1:K1"/>
    <mergeCell ref="A2:K2"/>
    <mergeCell ref="A3:K3"/>
    <mergeCell ref="A4:K4"/>
    <mergeCell ref="A5:K5"/>
    <mergeCell ref="A6:K6"/>
    <mergeCell ref="I10:J10"/>
    <mergeCell ref="D10:E10"/>
    <mergeCell ref="A7:K7"/>
    <mergeCell ref="G10:H10"/>
    <mergeCell ref="A10:C10"/>
    <mergeCell ref="A9:C9"/>
    <mergeCell ref="D9:E9"/>
    <mergeCell ref="D29:I29"/>
    <mergeCell ref="H101:I101"/>
    <mergeCell ref="D46:G46"/>
    <mergeCell ref="D47:G47"/>
    <mergeCell ref="D49:G49"/>
    <mergeCell ref="D50:G50"/>
    <mergeCell ref="C66:D66"/>
    <mergeCell ref="H98:I98"/>
    <mergeCell ref="D48:G48"/>
    <mergeCell ref="A43:C43"/>
    <mergeCell ref="E43:F43"/>
    <mergeCell ref="B58:J58"/>
    <mergeCell ref="B59:J59"/>
    <mergeCell ref="G31:I31"/>
    <mergeCell ref="G32:H32"/>
    <mergeCell ref="C34:E34"/>
    <mergeCell ref="A41:E41"/>
    <mergeCell ref="G66:H66"/>
    <mergeCell ref="A647:I647"/>
    <mergeCell ref="A648:I648"/>
    <mergeCell ref="F829:G829"/>
    <mergeCell ref="A620:I620"/>
    <mergeCell ref="D697:E697"/>
    <mergeCell ref="C715:D715"/>
    <mergeCell ref="B1114:C1114"/>
    <mergeCell ref="B1113:C1113"/>
    <mergeCell ref="B984:C984"/>
    <mergeCell ref="B1070:C1070"/>
    <mergeCell ref="B1044:C1044"/>
    <mergeCell ref="A1111:C1111"/>
    <mergeCell ref="B1094:C1094"/>
    <mergeCell ref="D957:E957"/>
    <mergeCell ref="A1060:D1060"/>
    <mergeCell ref="B1042:C1042"/>
    <mergeCell ref="B983:C983"/>
    <mergeCell ref="B1086:C1086"/>
    <mergeCell ref="D698:E698"/>
    <mergeCell ref="A644:I644"/>
    <mergeCell ref="A645:D645"/>
    <mergeCell ref="E779:G779"/>
    <mergeCell ref="C742:D742"/>
    <mergeCell ref="C765:D765"/>
    <mergeCell ref="E1414:I1414"/>
    <mergeCell ref="G1270:H1270"/>
    <mergeCell ref="E1407:I1407"/>
    <mergeCell ref="E1410:I1410"/>
    <mergeCell ref="E1413:I1413"/>
    <mergeCell ref="E1408:I1408"/>
    <mergeCell ref="E1411:I1411"/>
    <mergeCell ref="A1270:F1270"/>
    <mergeCell ref="A1259:F1259"/>
    <mergeCell ref="C1403:D1403"/>
    <mergeCell ref="E1341:I1341"/>
    <mergeCell ref="A1388:K1388"/>
    <mergeCell ref="A1390:K1390"/>
    <mergeCell ref="A1392:K1392"/>
    <mergeCell ref="A1394:K1394"/>
    <mergeCell ref="A1396:K1396"/>
    <mergeCell ref="A1398:K1398"/>
    <mergeCell ref="A1400:K1400"/>
    <mergeCell ref="A1263:F1263"/>
    <mergeCell ref="A1262:F1262"/>
    <mergeCell ref="G1262:H1262"/>
    <mergeCell ref="A1261:F1261"/>
    <mergeCell ref="G1259:H1259"/>
    <mergeCell ref="E1342:I1342"/>
    <mergeCell ref="E1348:I1348"/>
    <mergeCell ref="G1268:H1268"/>
    <mergeCell ref="G1260:H1260"/>
    <mergeCell ref="E1350:I1350"/>
    <mergeCell ref="G1256:H1256"/>
    <mergeCell ref="A1260:F1260"/>
    <mergeCell ref="A1170:G1170"/>
    <mergeCell ref="A1256:F1256"/>
    <mergeCell ref="A1257:F1257"/>
    <mergeCell ref="C1337:D1337"/>
    <mergeCell ref="G1269:H1269"/>
    <mergeCell ref="A1247:F1247"/>
    <mergeCell ref="A1248:F1248"/>
    <mergeCell ref="G1253:H1253"/>
    <mergeCell ref="G1255:H1255"/>
    <mergeCell ref="A1251:F1251"/>
    <mergeCell ref="G1252:H1252"/>
    <mergeCell ref="A1250:F1250"/>
    <mergeCell ref="B1193:J1193"/>
    <mergeCell ref="B1158:J1158"/>
    <mergeCell ref="A1168:G1168"/>
    <mergeCell ref="G1258:H1258"/>
    <mergeCell ref="A1264:F1264"/>
    <mergeCell ref="A1269:F1269"/>
    <mergeCell ref="G1263:H1263"/>
    <mergeCell ref="A1268:F1268"/>
    <mergeCell ref="A1169:G1169"/>
    <mergeCell ref="A1265:F1265"/>
    <mergeCell ref="G1264:H1264"/>
    <mergeCell ref="A1175:G1175"/>
    <mergeCell ref="G1250:H1250"/>
    <mergeCell ref="G1265:H1265"/>
    <mergeCell ref="A1253:F1253"/>
    <mergeCell ref="A1174:G1174"/>
    <mergeCell ref="A1245:F1245"/>
    <mergeCell ref="C1164:D1164"/>
    <mergeCell ref="C1162:H1162"/>
    <mergeCell ref="C1163:D1163"/>
    <mergeCell ref="B1161:E1161"/>
    <mergeCell ref="G1161:H1161"/>
    <mergeCell ref="E1417:I1417"/>
    <mergeCell ref="E1416:I1416"/>
    <mergeCell ref="A1171:G1171"/>
    <mergeCell ref="A1258:F1258"/>
    <mergeCell ref="A1254:F1254"/>
    <mergeCell ref="G1257:H1257"/>
    <mergeCell ref="A1239:F1239"/>
    <mergeCell ref="A1240:F1240"/>
    <mergeCell ref="A1244:F1244"/>
    <mergeCell ref="A1241:F1241"/>
    <mergeCell ref="G1249:H1249"/>
    <mergeCell ref="G1248:H1248"/>
    <mergeCell ref="A1249:F1249"/>
    <mergeCell ref="G1240:H1240"/>
    <mergeCell ref="A1255:F1255"/>
    <mergeCell ref="A1252:F1252"/>
    <mergeCell ref="E1344:I1344"/>
    <mergeCell ref="E1347:I1347"/>
    <mergeCell ref="G1267:H1267"/>
    <mergeCell ref="G1261:H1261"/>
    <mergeCell ref="A1266:F1266"/>
    <mergeCell ref="A1267:F1267"/>
    <mergeCell ref="E1351:I1351"/>
    <mergeCell ref="E1345:I1345"/>
    <mergeCell ref="H141:J141"/>
    <mergeCell ref="A142:D142"/>
    <mergeCell ref="H150:J150"/>
    <mergeCell ref="A147:D147"/>
    <mergeCell ref="H142:J142"/>
    <mergeCell ref="A145:D145"/>
    <mergeCell ref="E141:G141"/>
    <mergeCell ref="H144:J144"/>
    <mergeCell ref="A143:D143"/>
    <mergeCell ref="E146:G146"/>
    <mergeCell ref="H143:J143"/>
    <mergeCell ref="E145:G145"/>
    <mergeCell ref="A146:D146"/>
    <mergeCell ref="H146:J146"/>
    <mergeCell ref="A148:D148"/>
    <mergeCell ref="A150:D150"/>
    <mergeCell ref="I323:J323"/>
    <mergeCell ref="E159:G159"/>
    <mergeCell ref="E157:G157"/>
    <mergeCell ref="A156:D156"/>
    <mergeCell ref="A319:D319"/>
    <mergeCell ref="E223:I223"/>
    <mergeCell ref="E224:I224"/>
    <mergeCell ref="B1103:C1103"/>
    <mergeCell ref="A978:D978"/>
    <mergeCell ref="B1084:C1084"/>
    <mergeCell ref="B1095:C1095"/>
    <mergeCell ref="B1102:C1102"/>
    <mergeCell ref="B1072:C1072"/>
    <mergeCell ref="B1008:C1008"/>
    <mergeCell ref="B1071:C1071"/>
    <mergeCell ref="I957:J957"/>
    <mergeCell ref="I955:J955"/>
    <mergeCell ref="I945:J945"/>
    <mergeCell ref="D953:E953"/>
    <mergeCell ref="I953:J953"/>
    <mergeCell ref="B957:C957"/>
    <mergeCell ref="I919:J919"/>
    <mergeCell ref="D916:G916"/>
    <mergeCell ref="E329:F329"/>
    <mergeCell ref="A158:D158"/>
    <mergeCell ref="E156:G156"/>
    <mergeCell ref="E142:G142"/>
    <mergeCell ref="E143:G143"/>
    <mergeCell ref="H145:J145"/>
    <mergeCell ref="H151:J151"/>
    <mergeCell ref="H155:J155"/>
    <mergeCell ref="A155:D155"/>
    <mergeCell ref="E155:G155"/>
    <mergeCell ref="E151:G151"/>
    <mergeCell ref="H153:J153"/>
    <mergeCell ref="A151:D151"/>
    <mergeCell ref="E153:G153"/>
    <mergeCell ref="E152:G152"/>
    <mergeCell ref="H156:J156"/>
    <mergeCell ref="E154:G154"/>
    <mergeCell ref="A157:D157"/>
    <mergeCell ref="I175:K175"/>
    <mergeCell ref="J1057:K1057"/>
    <mergeCell ref="H159:J159"/>
    <mergeCell ref="H157:J157"/>
    <mergeCell ref="H158:J158"/>
    <mergeCell ref="A161:D161"/>
    <mergeCell ref="A162:D162"/>
    <mergeCell ref="A159:D159"/>
    <mergeCell ref="H162:J162"/>
    <mergeCell ref="E330:F330"/>
    <mergeCell ref="E161:G161"/>
    <mergeCell ref="A185:K185"/>
    <mergeCell ref="A163:D163"/>
    <mergeCell ref="E309:F309"/>
    <mergeCell ref="E312:F312"/>
    <mergeCell ref="I306:J306"/>
    <mergeCell ref="A309:D309"/>
    <mergeCell ref="I309:J309"/>
    <mergeCell ref="I307:J307"/>
    <mergeCell ref="A313:D313"/>
    <mergeCell ref="E225:I225"/>
    <mergeCell ref="E319:F319"/>
    <mergeCell ref="A324:D324"/>
    <mergeCell ref="E158:G158"/>
  </mergeCells>
  <dataValidations count="9">
    <dataValidation type="list" allowBlank="1" showInputMessage="1" showErrorMessage="1" errorTitle="Select from Drop Down Box" error="Must be 30% or 50% or 60% AMI" sqref="C522:C543" xr:uid="{00000000-0002-0000-0700-000000000000}">
      <formula1>"20%,30%,40%,50%,60%,70%,80%"</formula1>
    </dataValidation>
    <dataValidation type="list" allowBlank="1" showInputMessage="1" showErrorMessage="1" errorTitle="Select from Drop Down Box" error="Must be 30% or 50% or 60%" sqref="C544" xr:uid="{00000000-0002-0000-0700-000001000000}">
      <formula1>"30%,50%,60%"</formula1>
    </dataValidation>
    <dataValidation type="whole" operator="lessThan" allowBlank="1" showInputMessage="1" showErrorMessage="1" errorTitle="Error:" error="Enter whole number only" sqref="H688 H707:H717 H721:H729 H734:H743 H747:H755 H762:H766 H690:H698" xr:uid="{00000000-0002-0000-0700-000002000000}">
      <formula1>999999</formula1>
    </dataValidation>
    <dataValidation type="whole" operator="lessThan" allowBlank="1" showInputMessage="1" showErrorMessage="1" errorTitle="Error" error="Enter whole number only" sqref="H689" xr:uid="{00000000-0002-0000-0700-000003000000}">
      <formula1>999999</formula1>
    </dataValidation>
    <dataValidation type="decimal" operator="lessThan" allowBlank="1" showInputMessage="1" showErrorMessage="1" sqref="H779:H783" xr:uid="{00000000-0002-0000-0700-000008000000}">
      <formula1>2000000</formula1>
    </dataValidation>
    <dataValidation type="whole" operator="lessThan" allowBlank="1" showInputMessage="1" showErrorMessage="1" sqref="I794" xr:uid="{00000000-0002-0000-0700-000009000000}">
      <formula1>2000000</formula1>
    </dataValidation>
    <dataValidation type="whole" operator="lessThan" allowBlank="1" showInputMessage="1" showErrorMessage="1" errorTitle="Error:" error="Enter whole number only" sqref="I867:J867 I873:J873 I879:J879 I885:J885 I891:J891 I907:J907 I913:J913 I919:J919 I925:J925 I931:J931 D947:E957 J991:K992 J994:K997 I1120:J1124 H1169:H1175 I1136 F1150 F827:G828 F830:G840 E1112:G1114 E1099:G1103 E1091:G1095 E1076:G1087 E1063:G1072 E1037:G1044 E1025:G1033 E1019:G1021 E1001:G1009 E991:G997 E981:G985" xr:uid="{00000000-0002-0000-0700-00000A000000}">
      <formula1>100000000</formula1>
    </dataValidation>
    <dataValidation type="decimal" operator="lessThan" allowBlank="1" showInputMessage="1" showErrorMessage="1" errorTitle="Error:" error="Enter whole number only" sqref="I947:J957" xr:uid="{00000000-0002-0000-0700-00000B000000}">
      <formula1>100000000</formula1>
    </dataValidation>
    <dataValidation type="whole" operator="lessThan" allowBlank="1" showInputMessage="1" showErrorMessage="1" sqref="J982" xr:uid="{00000000-0002-0000-0700-00000C000000}">
      <formula1>100000000</formula1>
    </dataValidation>
  </dataValidations>
  <hyperlinks>
    <hyperlink ref="H595" r:id="rId2" xr:uid="{00000000-0004-0000-0700-000000000000}"/>
    <hyperlink ref="I597" r:id="rId3" xr:uid="{00000000-0004-0000-0700-000001000000}"/>
  </hyperlinks>
  <pageMargins left="0.7" right="0.4" top="0.5" bottom="0.5" header="0.3" footer="0.3"/>
  <pageSetup scale="55" orientation="portrait" r:id="rId4"/>
  <headerFooter>
    <oddFooter>&amp;CPage &amp;P</oddFooter>
  </headerFooter>
  <rowBreaks count="17" manualBreakCount="17">
    <brk id="84" max="10" man="1"/>
    <brk id="170" max="10" man="1"/>
    <brk id="256" max="10" man="1"/>
    <brk id="341" max="10" man="1"/>
    <brk id="426" max="10" man="1"/>
    <brk id="511" max="10" man="1"/>
    <brk id="583" max="10" man="1"/>
    <brk id="670" max="10" man="1"/>
    <brk id="757" max="16383" man="1"/>
    <brk id="817" max="10" man="1"/>
    <brk id="900" max="10" man="1"/>
    <brk id="969" max="10" man="1"/>
    <brk id="1053" max="10" man="1"/>
    <brk id="1136" max="10" man="1"/>
    <brk id="1223" max="10" man="1"/>
    <brk id="1295" max="10" man="1"/>
    <brk id="1381" max="10" man="1"/>
  </rowBreaks>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91EDF-32F3-42AE-9467-C7E89E959F77}">
  <dimension ref="A1:H72"/>
  <sheetViews>
    <sheetView workbookViewId="0">
      <selection activeCell="D14" sqref="D14"/>
    </sheetView>
  </sheetViews>
  <sheetFormatPr defaultRowHeight="15" x14ac:dyDescent="0.25"/>
  <cols>
    <col min="3" max="3" width="13.5703125" customWidth="1"/>
    <col min="4" max="4" width="10.7109375" customWidth="1"/>
    <col min="5" max="5" width="5.42578125" customWidth="1"/>
    <col min="6" max="6" width="12.5703125" customWidth="1"/>
    <col min="7" max="7" width="14.28515625" customWidth="1"/>
    <col min="8" max="8" width="26.28515625" customWidth="1"/>
  </cols>
  <sheetData>
    <row r="1" spans="1:8" ht="21" x14ac:dyDescent="0.35">
      <c r="A1" s="705" t="s">
        <v>115</v>
      </c>
      <c r="B1" s="705"/>
      <c r="C1" s="705"/>
      <c r="D1" s="705"/>
      <c r="E1" s="705"/>
      <c r="F1" s="705"/>
      <c r="G1" s="705"/>
      <c r="H1" s="705"/>
    </row>
    <row r="2" spans="1:8" ht="15.75" x14ac:dyDescent="0.25">
      <c r="A2" s="706" t="s">
        <v>1086</v>
      </c>
      <c r="B2" s="706"/>
      <c r="C2" s="706"/>
      <c r="D2" s="706"/>
      <c r="E2" s="706"/>
      <c r="F2" s="706"/>
      <c r="G2" s="706"/>
      <c r="H2" s="706"/>
    </row>
    <row r="3" spans="1:8" ht="15.75" x14ac:dyDescent="0.25">
      <c r="A3" s="706" t="s">
        <v>1087</v>
      </c>
      <c r="B3" s="706"/>
      <c r="C3" s="706"/>
      <c r="D3" s="706"/>
      <c r="E3" s="706"/>
      <c r="F3" s="706"/>
      <c r="G3" s="706"/>
      <c r="H3" s="706"/>
    </row>
    <row r="4" spans="1:8" ht="15.75" x14ac:dyDescent="0.25">
      <c r="A4" s="706" t="s">
        <v>1043</v>
      </c>
      <c r="B4" s="706"/>
      <c r="C4" s="706"/>
      <c r="D4" s="706"/>
      <c r="E4" s="706"/>
      <c r="F4" s="706"/>
      <c r="G4" s="706"/>
      <c r="H4" s="706"/>
    </row>
    <row r="5" spans="1:8" ht="16.5" thickBot="1" x14ac:dyDescent="0.3">
      <c r="A5" s="706"/>
      <c r="B5" s="706"/>
      <c r="C5" s="706"/>
      <c r="D5" s="706"/>
      <c r="E5" s="706"/>
      <c r="F5" s="706"/>
      <c r="G5" s="706"/>
      <c r="H5" s="706"/>
    </row>
    <row r="6" spans="1:8" x14ac:dyDescent="0.25">
      <c r="A6" s="1039" t="s">
        <v>1145</v>
      </c>
      <c r="B6" s="1040"/>
      <c r="C6" s="1040"/>
      <c r="D6" s="1040"/>
      <c r="E6" s="1040"/>
      <c r="F6" s="1040"/>
      <c r="G6" s="1040"/>
      <c r="H6" s="1041"/>
    </row>
    <row r="7" spans="1:8" ht="15.75" thickBot="1" x14ac:dyDescent="0.3">
      <c r="A7" s="1042"/>
      <c r="B7" s="1043"/>
      <c r="C7" s="1043"/>
      <c r="D7" s="1043"/>
      <c r="E7" s="1043"/>
      <c r="F7" s="1043"/>
      <c r="G7" s="1043"/>
      <c r="H7" s="1044"/>
    </row>
    <row r="8" spans="1:8" x14ac:dyDescent="0.25">
      <c r="A8" s="707"/>
      <c r="B8" s="708"/>
      <c r="C8" s="708"/>
      <c r="D8" s="708"/>
      <c r="E8" s="708"/>
      <c r="F8" s="708"/>
      <c r="G8" s="708"/>
    </row>
    <row r="9" spans="1:8" x14ac:dyDescent="0.25">
      <c r="A9" t="s">
        <v>1146</v>
      </c>
      <c r="B9" s="735"/>
      <c r="C9" s="669"/>
      <c r="D9" s="669"/>
      <c r="F9" t="s">
        <v>1147</v>
      </c>
      <c r="G9" s="759"/>
      <c r="H9" s="709"/>
    </row>
    <row r="10" spans="1:8" x14ac:dyDescent="0.25">
      <c r="A10" t="s">
        <v>1148</v>
      </c>
      <c r="B10" s="756"/>
      <c r="C10" s="710"/>
      <c r="D10" s="710"/>
    </row>
    <row r="11" spans="1:8" x14ac:dyDescent="0.25">
      <c r="A11" t="s">
        <v>1149</v>
      </c>
      <c r="B11" s="756"/>
      <c r="C11" s="710"/>
      <c r="D11" s="710"/>
    </row>
    <row r="13" spans="1:8" x14ac:dyDescent="0.25">
      <c r="A13" t="s">
        <v>1150</v>
      </c>
      <c r="D13" s="757"/>
    </row>
    <row r="14" spans="1:8" x14ac:dyDescent="0.25">
      <c r="A14" t="s">
        <v>1250</v>
      </c>
      <c r="D14" s="758"/>
    </row>
    <row r="16" spans="1:8" x14ac:dyDescent="0.25">
      <c r="A16" s="711" t="s">
        <v>1151</v>
      </c>
      <c r="B16" s="712"/>
      <c r="C16" s="712"/>
      <c r="D16" s="712"/>
      <c r="E16" s="713"/>
      <c r="F16" s="1045" t="s">
        <v>1249</v>
      </c>
      <c r="G16" s="1045" t="s">
        <v>1153</v>
      </c>
      <c r="H16" s="714"/>
    </row>
    <row r="17" spans="1:8" x14ac:dyDescent="0.25">
      <c r="A17" s="715" t="s">
        <v>1154</v>
      </c>
      <c r="B17" s="711" t="s">
        <v>1155</v>
      </c>
      <c r="C17" s="712"/>
      <c r="D17" s="712"/>
      <c r="E17" s="713"/>
      <c r="F17" s="1046"/>
      <c r="G17" s="1046"/>
      <c r="H17" s="716" t="s">
        <v>1156</v>
      </c>
    </row>
    <row r="18" spans="1:8" x14ac:dyDescent="0.25">
      <c r="A18" s="717" t="s">
        <v>1157</v>
      </c>
      <c r="B18" s="718" t="s">
        <v>1158</v>
      </c>
      <c r="C18" s="710"/>
      <c r="D18" s="710"/>
      <c r="E18" s="719"/>
      <c r="F18" s="720">
        <f>IF(H18&gt;0,H18/$D$14,0)</f>
        <v>0</v>
      </c>
      <c r="G18" s="720">
        <f>IF(H18&gt;0,H18/$D$13,0)</f>
        <v>0</v>
      </c>
      <c r="H18" s="755"/>
    </row>
    <row r="19" spans="1:8" x14ac:dyDescent="0.25">
      <c r="A19" s="717" t="s">
        <v>1159</v>
      </c>
      <c r="B19" s="718" t="s">
        <v>1160</v>
      </c>
      <c r="C19" s="710"/>
      <c r="D19" s="710"/>
      <c r="E19" s="719"/>
      <c r="F19" s="720">
        <f t="shared" ref="F19:F55" si="0">IF(H19&gt;0,H19/$D$14,0)</f>
        <v>0</v>
      </c>
      <c r="G19" s="720">
        <f t="shared" ref="G19:G55" si="1">IF(H19&gt;0,H19/$D$13,0)</f>
        <v>0</v>
      </c>
      <c r="H19" s="755"/>
    </row>
    <row r="20" spans="1:8" x14ac:dyDescent="0.25">
      <c r="A20" s="717" t="s">
        <v>1161</v>
      </c>
      <c r="B20" s="718" t="s">
        <v>1162</v>
      </c>
      <c r="C20" s="710"/>
      <c r="D20" s="710"/>
      <c r="E20" s="719"/>
      <c r="F20" s="720">
        <f t="shared" si="0"/>
        <v>0</v>
      </c>
      <c r="G20" s="720">
        <f t="shared" si="1"/>
        <v>0</v>
      </c>
      <c r="H20" s="755"/>
    </row>
    <row r="21" spans="1:8" x14ac:dyDescent="0.25">
      <c r="A21" s="717" t="s">
        <v>1163</v>
      </c>
      <c r="B21" s="718" t="s">
        <v>1164</v>
      </c>
      <c r="C21" s="710"/>
      <c r="D21" s="710"/>
      <c r="E21" s="719"/>
      <c r="F21" s="720">
        <f t="shared" si="0"/>
        <v>0</v>
      </c>
      <c r="G21" s="720">
        <f t="shared" si="1"/>
        <v>0</v>
      </c>
      <c r="H21" s="755"/>
    </row>
    <row r="22" spans="1:8" x14ac:dyDescent="0.25">
      <c r="A22" s="717" t="s">
        <v>1165</v>
      </c>
      <c r="B22" s="718" t="s">
        <v>1166</v>
      </c>
      <c r="C22" s="710"/>
      <c r="D22" s="710"/>
      <c r="E22" s="719"/>
      <c r="F22" s="720">
        <f t="shared" si="0"/>
        <v>0</v>
      </c>
      <c r="G22" s="720">
        <f t="shared" si="1"/>
        <v>0</v>
      </c>
      <c r="H22" s="755"/>
    </row>
    <row r="23" spans="1:8" x14ac:dyDescent="0.25">
      <c r="A23" s="717" t="s">
        <v>1167</v>
      </c>
      <c r="B23" s="718" t="s">
        <v>1168</v>
      </c>
      <c r="C23" s="710"/>
      <c r="D23" s="710"/>
      <c r="E23" s="719"/>
      <c r="F23" s="720">
        <f t="shared" si="0"/>
        <v>0</v>
      </c>
      <c r="G23" s="720">
        <f t="shared" si="1"/>
        <v>0</v>
      </c>
      <c r="H23" s="755"/>
    </row>
    <row r="24" spans="1:8" x14ac:dyDescent="0.25">
      <c r="A24" s="717" t="s">
        <v>1169</v>
      </c>
      <c r="B24" s="718" t="s">
        <v>1170</v>
      </c>
      <c r="C24" s="710"/>
      <c r="D24" s="710"/>
      <c r="E24" s="719"/>
      <c r="F24" s="720">
        <f t="shared" si="0"/>
        <v>0</v>
      </c>
      <c r="G24" s="720">
        <f t="shared" si="1"/>
        <v>0</v>
      </c>
      <c r="H24" s="755"/>
    </row>
    <row r="25" spans="1:8" x14ac:dyDescent="0.25">
      <c r="A25" s="717" t="s">
        <v>1171</v>
      </c>
      <c r="B25" s="718" t="s">
        <v>1172</v>
      </c>
      <c r="C25" s="710"/>
      <c r="D25" s="710"/>
      <c r="E25" s="719"/>
      <c r="F25" s="720">
        <f t="shared" si="0"/>
        <v>0</v>
      </c>
      <c r="G25" s="720">
        <f t="shared" si="1"/>
        <v>0</v>
      </c>
      <c r="H25" s="755"/>
    </row>
    <row r="26" spans="1:8" x14ac:dyDescent="0.25">
      <c r="A26" s="717" t="s">
        <v>1173</v>
      </c>
      <c r="B26" s="718" t="s">
        <v>1174</v>
      </c>
      <c r="C26" s="710"/>
      <c r="D26" s="710"/>
      <c r="E26" s="719"/>
      <c r="F26" s="720">
        <f t="shared" si="0"/>
        <v>0</v>
      </c>
      <c r="G26" s="720">
        <f t="shared" si="1"/>
        <v>0</v>
      </c>
      <c r="H26" s="755"/>
    </row>
    <row r="27" spans="1:8" x14ac:dyDescent="0.25">
      <c r="A27" s="717" t="s">
        <v>1175</v>
      </c>
      <c r="B27" s="718" t="s">
        <v>1176</v>
      </c>
      <c r="C27" s="710"/>
      <c r="D27" s="710"/>
      <c r="E27" s="719"/>
      <c r="F27" s="720">
        <f t="shared" si="0"/>
        <v>0</v>
      </c>
      <c r="G27" s="720">
        <f t="shared" si="1"/>
        <v>0</v>
      </c>
      <c r="H27" s="755"/>
    </row>
    <row r="28" spans="1:8" x14ac:dyDescent="0.25">
      <c r="A28" s="717" t="s">
        <v>1177</v>
      </c>
      <c r="B28" s="718" t="s">
        <v>1178</v>
      </c>
      <c r="C28" s="710"/>
      <c r="D28" s="710"/>
      <c r="E28" s="719"/>
      <c r="F28" s="720">
        <f t="shared" si="0"/>
        <v>0</v>
      </c>
      <c r="G28" s="720">
        <f t="shared" si="1"/>
        <v>0</v>
      </c>
      <c r="H28" s="755"/>
    </row>
    <row r="29" spans="1:8" x14ac:dyDescent="0.25">
      <c r="A29" s="717" t="s">
        <v>1179</v>
      </c>
      <c r="B29" s="718" t="s">
        <v>1180</v>
      </c>
      <c r="C29" s="710"/>
      <c r="D29" s="710"/>
      <c r="E29" s="719"/>
      <c r="F29" s="720">
        <f t="shared" si="0"/>
        <v>0</v>
      </c>
      <c r="G29" s="720">
        <f t="shared" si="1"/>
        <v>0</v>
      </c>
      <c r="H29" s="755"/>
    </row>
    <row r="30" spans="1:8" x14ac:dyDescent="0.25">
      <c r="A30" s="717" t="s">
        <v>1181</v>
      </c>
      <c r="B30" s="718" t="s">
        <v>1182</v>
      </c>
      <c r="C30" s="710"/>
      <c r="D30" s="710"/>
      <c r="E30" s="719"/>
      <c r="F30" s="720">
        <f t="shared" si="0"/>
        <v>0</v>
      </c>
      <c r="G30" s="720">
        <f t="shared" si="1"/>
        <v>0</v>
      </c>
      <c r="H30" s="755"/>
    </row>
    <row r="31" spans="1:8" x14ac:dyDescent="0.25">
      <c r="A31" s="717" t="s">
        <v>1183</v>
      </c>
      <c r="B31" s="718" t="s">
        <v>1184</v>
      </c>
      <c r="C31" s="710"/>
      <c r="D31" s="710"/>
      <c r="E31" s="719"/>
      <c r="F31" s="720">
        <f t="shared" si="0"/>
        <v>0</v>
      </c>
      <c r="G31" s="720">
        <f t="shared" si="1"/>
        <v>0</v>
      </c>
      <c r="H31" s="755"/>
    </row>
    <row r="32" spans="1:8" x14ac:dyDescent="0.25">
      <c r="A32" s="717" t="s">
        <v>1185</v>
      </c>
      <c r="B32" s="718" t="s">
        <v>1186</v>
      </c>
      <c r="C32" s="710"/>
      <c r="D32" s="710"/>
      <c r="E32" s="719"/>
      <c r="F32" s="720">
        <f t="shared" si="0"/>
        <v>0</v>
      </c>
      <c r="G32" s="720">
        <f t="shared" si="1"/>
        <v>0</v>
      </c>
      <c r="H32" s="755"/>
    </row>
    <row r="33" spans="1:8" x14ac:dyDescent="0.25">
      <c r="A33" s="717" t="s">
        <v>1187</v>
      </c>
      <c r="B33" s="718" t="s">
        <v>1188</v>
      </c>
      <c r="C33" s="710"/>
      <c r="D33" s="710"/>
      <c r="E33" s="719"/>
      <c r="F33" s="720">
        <f t="shared" si="0"/>
        <v>0</v>
      </c>
      <c r="G33" s="720">
        <f t="shared" si="1"/>
        <v>0</v>
      </c>
      <c r="H33" s="755"/>
    </row>
    <row r="34" spans="1:8" x14ac:dyDescent="0.25">
      <c r="A34" s="717" t="s">
        <v>1189</v>
      </c>
      <c r="B34" s="718" t="s">
        <v>1190</v>
      </c>
      <c r="C34" s="710"/>
      <c r="D34" s="710"/>
      <c r="E34" s="719"/>
      <c r="F34" s="720">
        <f t="shared" si="0"/>
        <v>0</v>
      </c>
      <c r="G34" s="720">
        <f t="shared" si="1"/>
        <v>0</v>
      </c>
      <c r="H34" s="755"/>
    </row>
    <row r="35" spans="1:8" x14ac:dyDescent="0.25">
      <c r="A35" s="717" t="s">
        <v>1191</v>
      </c>
      <c r="B35" s="718" t="s">
        <v>1192</v>
      </c>
      <c r="C35" s="710"/>
      <c r="D35" s="710"/>
      <c r="E35" s="719"/>
      <c r="F35" s="720">
        <f t="shared" si="0"/>
        <v>0</v>
      </c>
      <c r="G35" s="720">
        <f t="shared" si="1"/>
        <v>0</v>
      </c>
      <c r="H35" s="755"/>
    </row>
    <row r="36" spans="1:8" x14ac:dyDescent="0.25">
      <c r="A36" s="717" t="s">
        <v>1193</v>
      </c>
      <c r="B36" s="718" t="s">
        <v>1194</v>
      </c>
      <c r="C36" s="710"/>
      <c r="D36" s="710"/>
      <c r="E36" s="719"/>
      <c r="F36" s="720">
        <f t="shared" si="0"/>
        <v>0</v>
      </c>
      <c r="G36" s="720">
        <f t="shared" si="1"/>
        <v>0</v>
      </c>
      <c r="H36" s="755"/>
    </row>
    <row r="37" spans="1:8" x14ac:dyDescent="0.25">
      <c r="A37" s="717" t="s">
        <v>1195</v>
      </c>
      <c r="B37" s="718" t="s">
        <v>1196</v>
      </c>
      <c r="C37" s="710"/>
      <c r="D37" s="710"/>
      <c r="E37" s="719"/>
      <c r="F37" s="720">
        <f t="shared" si="0"/>
        <v>0</v>
      </c>
      <c r="G37" s="720">
        <f t="shared" si="1"/>
        <v>0</v>
      </c>
      <c r="H37" s="755"/>
    </row>
    <row r="38" spans="1:8" x14ac:dyDescent="0.25">
      <c r="A38" s="717" t="s">
        <v>1197</v>
      </c>
      <c r="B38" s="718" t="s">
        <v>1198</v>
      </c>
      <c r="C38" s="710"/>
      <c r="D38" s="710"/>
      <c r="E38" s="719"/>
      <c r="F38" s="720">
        <f t="shared" si="0"/>
        <v>0</v>
      </c>
      <c r="G38" s="720">
        <f t="shared" si="1"/>
        <v>0</v>
      </c>
      <c r="H38" s="755"/>
    </row>
    <row r="39" spans="1:8" x14ac:dyDescent="0.25">
      <c r="A39" s="717" t="s">
        <v>1199</v>
      </c>
      <c r="B39" s="718" t="s">
        <v>1200</v>
      </c>
      <c r="C39" s="710"/>
      <c r="D39" s="710"/>
      <c r="E39" s="719"/>
      <c r="F39" s="720">
        <f t="shared" si="0"/>
        <v>0</v>
      </c>
      <c r="G39" s="720">
        <f t="shared" si="1"/>
        <v>0</v>
      </c>
      <c r="H39" s="755"/>
    </row>
    <row r="40" spans="1:8" x14ac:dyDescent="0.25">
      <c r="A40" s="717" t="s">
        <v>1201</v>
      </c>
      <c r="B40" s="718" t="s">
        <v>1202</v>
      </c>
      <c r="C40" s="710"/>
      <c r="D40" s="710"/>
      <c r="E40" s="719"/>
      <c r="F40" s="720">
        <f t="shared" si="0"/>
        <v>0</v>
      </c>
      <c r="G40" s="720">
        <f t="shared" si="1"/>
        <v>0</v>
      </c>
      <c r="H40" s="755"/>
    </row>
    <row r="41" spans="1:8" x14ac:dyDescent="0.25">
      <c r="A41" s="717" t="s">
        <v>1203</v>
      </c>
      <c r="B41" s="718" t="s">
        <v>1204</v>
      </c>
      <c r="C41" s="710"/>
      <c r="D41" s="710"/>
      <c r="E41" s="719"/>
      <c r="F41" s="720">
        <f t="shared" si="0"/>
        <v>0</v>
      </c>
      <c r="G41" s="720">
        <f t="shared" si="1"/>
        <v>0</v>
      </c>
      <c r="H41" s="755"/>
    </row>
    <row r="42" spans="1:8" x14ac:dyDescent="0.25">
      <c r="A42" s="717" t="s">
        <v>1205</v>
      </c>
      <c r="B42" s="718" t="s">
        <v>1206</v>
      </c>
      <c r="C42" s="710"/>
      <c r="D42" s="710"/>
      <c r="E42" s="719"/>
      <c r="F42" s="720">
        <f t="shared" si="0"/>
        <v>0</v>
      </c>
      <c r="G42" s="720">
        <f t="shared" si="1"/>
        <v>0</v>
      </c>
      <c r="H42" s="755"/>
    </row>
    <row r="43" spans="1:8" x14ac:dyDescent="0.25">
      <c r="A43" s="717" t="s">
        <v>1207</v>
      </c>
      <c r="B43" s="718" t="s">
        <v>1208</v>
      </c>
      <c r="C43" s="710"/>
      <c r="D43" s="710"/>
      <c r="E43" s="719"/>
      <c r="F43" s="720">
        <f t="shared" si="0"/>
        <v>0</v>
      </c>
      <c r="G43" s="720">
        <f t="shared" si="1"/>
        <v>0</v>
      </c>
      <c r="H43" s="755"/>
    </row>
    <row r="44" spans="1:8" x14ac:dyDescent="0.25">
      <c r="A44" s="717" t="s">
        <v>1209</v>
      </c>
      <c r="B44" s="718" t="s">
        <v>1210</v>
      </c>
      <c r="C44" s="710"/>
      <c r="D44" s="710"/>
      <c r="E44" s="719"/>
      <c r="F44" s="720">
        <f t="shared" si="0"/>
        <v>0</v>
      </c>
      <c r="G44" s="720">
        <f t="shared" si="1"/>
        <v>0</v>
      </c>
      <c r="H44" s="755"/>
    </row>
    <row r="45" spans="1:8" x14ac:dyDescent="0.25">
      <c r="A45" s="717" t="s">
        <v>1211</v>
      </c>
      <c r="B45" s="718" t="s">
        <v>1212</v>
      </c>
      <c r="C45" s="710"/>
      <c r="D45" s="710"/>
      <c r="E45" s="719"/>
      <c r="F45" s="720">
        <f t="shared" si="0"/>
        <v>0</v>
      </c>
      <c r="G45" s="720">
        <f t="shared" si="1"/>
        <v>0</v>
      </c>
      <c r="H45" s="755"/>
    </row>
    <row r="46" spans="1:8" x14ac:dyDescent="0.25">
      <c r="A46" s="717" t="s">
        <v>1213</v>
      </c>
      <c r="B46" s="718" t="s">
        <v>1214</v>
      </c>
      <c r="C46" s="710"/>
      <c r="D46" s="710"/>
      <c r="E46" s="719"/>
      <c r="F46" s="720">
        <f t="shared" si="0"/>
        <v>0</v>
      </c>
      <c r="G46" s="720">
        <f t="shared" si="1"/>
        <v>0</v>
      </c>
      <c r="H46" s="755"/>
    </row>
    <row r="47" spans="1:8" x14ac:dyDescent="0.25">
      <c r="A47" s="717" t="s">
        <v>1215</v>
      </c>
      <c r="B47" s="718" t="s">
        <v>1216</v>
      </c>
      <c r="C47" s="710"/>
      <c r="D47" s="710"/>
      <c r="E47" s="719"/>
      <c r="F47" s="720">
        <f t="shared" si="0"/>
        <v>0</v>
      </c>
      <c r="G47" s="720">
        <f t="shared" si="1"/>
        <v>0</v>
      </c>
      <c r="H47" s="755"/>
    </row>
    <row r="48" spans="1:8" x14ac:dyDescent="0.25">
      <c r="A48" s="717" t="s">
        <v>1217</v>
      </c>
      <c r="B48" s="718" t="s">
        <v>1218</v>
      </c>
      <c r="C48" s="710"/>
      <c r="D48" s="710"/>
      <c r="E48" s="719"/>
      <c r="F48" s="720">
        <f t="shared" si="0"/>
        <v>0</v>
      </c>
      <c r="G48" s="720">
        <f t="shared" si="1"/>
        <v>0</v>
      </c>
      <c r="H48" s="755"/>
    </row>
    <row r="49" spans="1:8" x14ac:dyDescent="0.25">
      <c r="A49" s="717" t="s">
        <v>1219</v>
      </c>
      <c r="B49" s="718" t="s">
        <v>1220</v>
      </c>
      <c r="C49" s="710"/>
      <c r="D49" s="710"/>
      <c r="E49" s="719"/>
      <c r="F49" s="720">
        <f t="shared" si="0"/>
        <v>0</v>
      </c>
      <c r="G49" s="720">
        <f t="shared" si="1"/>
        <v>0</v>
      </c>
      <c r="H49" s="755"/>
    </row>
    <row r="50" spans="1:8" x14ac:dyDescent="0.25">
      <c r="A50" s="717" t="s">
        <v>1221</v>
      </c>
      <c r="B50" s="718" t="s">
        <v>1222</v>
      </c>
      <c r="C50" s="710"/>
      <c r="D50" s="710"/>
      <c r="E50" s="719"/>
      <c r="F50" s="720">
        <f t="shared" si="0"/>
        <v>0</v>
      </c>
      <c r="G50" s="720">
        <f t="shared" si="1"/>
        <v>0</v>
      </c>
      <c r="H50" s="755"/>
    </row>
    <row r="51" spans="1:8" x14ac:dyDescent="0.25">
      <c r="A51" s="717" t="s">
        <v>1223</v>
      </c>
      <c r="B51" s="718" t="s">
        <v>1224</v>
      </c>
      <c r="C51" s="710"/>
      <c r="D51" s="710"/>
      <c r="E51" s="719"/>
      <c r="F51" s="720">
        <f t="shared" si="0"/>
        <v>0</v>
      </c>
      <c r="G51" s="720">
        <f t="shared" si="1"/>
        <v>0</v>
      </c>
      <c r="H51" s="755"/>
    </row>
    <row r="52" spans="1:8" x14ac:dyDescent="0.25">
      <c r="A52" s="717" t="s">
        <v>1225</v>
      </c>
      <c r="B52" s="718" t="s">
        <v>1226</v>
      </c>
      <c r="C52" s="710"/>
      <c r="D52" s="710"/>
      <c r="E52" s="719"/>
      <c r="F52" s="720">
        <f t="shared" si="0"/>
        <v>0</v>
      </c>
      <c r="G52" s="720">
        <f t="shared" si="1"/>
        <v>0</v>
      </c>
      <c r="H52" s="755"/>
    </row>
    <row r="53" spans="1:8" x14ac:dyDescent="0.25">
      <c r="A53" s="717" t="s">
        <v>1227</v>
      </c>
      <c r="B53" s="718" t="s">
        <v>1228</v>
      </c>
      <c r="C53" s="710"/>
      <c r="D53" s="710"/>
      <c r="E53" s="719"/>
      <c r="F53" s="720">
        <f t="shared" si="0"/>
        <v>0</v>
      </c>
      <c r="G53" s="720">
        <f t="shared" si="1"/>
        <v>0</v>
      </c>
      <c r="H53" s="755"/>
    </row>
    <row r="54" spans="1:8" x14ac:dyDescent="0.25">
      <c r="A54" s="717" t="s">
        <v>1229</v>
      </c>
      <c r="B54" s="718" t="s">
        <v>1230</v>
      </c>
      <c r="C54" s="710"/>
      <c r="D54" s="710"/>
      <c r="E54" s="719"/>
      <c r="F54" s="720">
        <f t="shared" si="0"/>
        <v>0</v>
      </c>
      <c r="G54" s="720">
        <f t="shared" si="1"/>
        <v>0</v>
      </c>
      <c r="H54" s="755"/>
    </row>
    <row r="55" spans="1:8" x14ac:dyDescent="0.25">
      <c r="A55" s="717" t="s">
        <v>1231</v>
      </c>
      <c r="B55" s="718" t="s">
        <v>1232</v>
      </c>
      <c r="C55" s="710"/>
      <c r="D55" s="710"/>
      <c r="E55" s="719"/>
      <c r="F55" s="720">
        <f t="shared" si="0"/>
        <v>0</v>
      </c>
      <c r="G55" s="720">
        <f t="shared" si="1"/>
        <v>0</v>
      </c>
      <c r="H55" s="755"/>
    </row>
    <row r="56" spans="1:8" x14ac:dyDescent="0.25">
      <c r="A56" s="717"/>
      <c r="B56" s="721" t="s">
        <v>1233</v>
      </c>
      <c r="C56" s="710"/>
      <c r="D56" s="710"/>
      <c r="E56" s="719"/>
      <c r="F56" s="722">
        <f>SUM(F18:F55)</f>
        <v>0</v>
      </c>
      <c r="G56" s="722">
        <f>SUM(G18:G55)</f>
        <v>0</v>
      </c>
      <c r="H56" s="722">
        <f>SUM(H18:H55)</f>
        <v>0</v>
      </c>
    </row>
    <row r="58" spans="1:8" x14ac:dyDescent="0.25">
      <c r="A58" s="723" t="s">
        <v>1151</v>
      </c>
      <c r="B58" s="724"/>
      <c r="C58" s="724"/>
      <c r="D58" s="724"/>
      <c r="E58" s="1047" t="s">
        <v>1264</v>
      </c>
      <c r="F58" s="1048" t="s">
        <v>1152</v>
      </c>
      <c r="G58" s="1048" t="s">
        <v>1153</v>
      </c>
      <c r="H58" s="725"/>
    </row>
    <row r="59" spans="1:8" x14ac:dyDescent="0.25">
      <c r="A59" s="726" t="s">
        <v>1154</v>
      </c>
      <c r="B59" s="723" t="s">
        <v>1155</v>
      </c>
      <c r="C59" s="724"/>
      <c r="D59" s="724"/>
      <c r="E59" s="1047"/>
      <c r="F59" s="1049"/>
      <c r="G59" s="1049"/>
      <c r="H59" s="727" t="s">
        <v>1156</v>
      </c>
    </row>
    <row r="60" spans="1:8" x14ac:dyDescent="0.25">
      <c r="A60" s="717" t="s">
        <v>1234</v>
      </c>
      <c r="B60" s="721" t="s">
        <v>1235</v>
      </c>
      <c r="C60" s="710"/>
      <c r="D60" s="710"/>
      <c r="E60" s="728"/>
      <c r="F60" s="720">
        <f t="shared" ref="F60:F65" si="2">IF(H60&gt;0,H60/$D$14,0)</f>
        <v>0</v>
      </c>
      <c r="G60" s="720">
        <f t="shared" ref="G60:G65" si="3">IF(H60&gt;0,H60/$D$13,0)</f>
        <v>0</v>
      </c>
      <c r="H60" s="755"/>
    </row>
    <row r="61" spans="1:8" x14ac:dyDescent="0.25">
      <c r="A61" s="717" t="s">
        <v>1236</v>
      </c>
      <c r="B61" s="718" t="s">
        <v>1237</v>
      </c>
      <c r="C61" s="710"/>
      <c r="D61" s="729"/>
      <c r="E61" s="730">
        <f>IF(H61&gt;0,H61/(H56-H26),0)</f>
        <v>0</v>
      </c>
      <c r="F61" s="720">
        <f t="shared" si="2"/>
        <v>0</v>
      </c>
      <c r="G61" s="720">
        <f t="shared" si="3"/>
        <v>0</v>
      </c>
      <c r="H61" s="755"/>
    </row>
    <row r="62" spans="1:8" x14ac:dyDescent="0.25">
      <c r="A62" s="717" t="s">
        <v>1238</v>
      </c>
      <c r="B62" s="718" t="s">
        <v>1239</v>
      </c>
      <c r="C62" s="710"/>
      <c r="D62" s="729"/>
      <c r="E62" s="730">
        <f>IF(H62&gt;0,H62/(H56-H26+H61),0)</f>
        <v>0</v>
      </c>
      <c r="F62" s="720">
        <f t="shared" si="2"/>
        <v>0</v>
      </c>
      <c r="G62" s="720">
        <f t="shared" si="3"/>
        <v>0</v>
      </c>
      <c r="H62" s="755"/>
    </row>
    <row r="63" spans="1:8" x14ac:dyDescent="0.25">
      <c r="A63" s="717" t="s">
        <v>1240</v>
      </c>
      <c r="B63" s="718" t="s">
        <v>405</v>
      </c>
      <c r="C63" s="710"/>
      <c r="D63" s="710"/>
      <c r="E63" s="728"/>
      <c r="F63" s="720">
        <f t="shared" si="2"/>
        <v>0</v>
      </c>
      <c r="G63" s="720">
        <f t="shared" si="3"/>
        <v>0</v>
      </c>
      <c r="H63" s="755"/>
    </row>
    <row r="64" spans="1:8" x14ac:dyDescent="0.25">
      <c r="A64" s="717" t="s">
        <v>1241</v>
      </c>
      <c r="B64" s="718" t="s">
        <v>1242</v>
      </c>
      <c r="C64" s="710"/>
      <c r="D64" s="729"/>
      <c r="E64" s="730">
        <f>IF(H64&gt;0,H64/(H56-H26+H61),0)</f>
        <v>0</v>
      </c>
      <c r="F64" s="720">
        <f t="shared" si="2"/>
        <v>0</v>
      </c>
      <c r="G64" s="720">
        <f t="shared" si="3"/>
        <v>0</v>
      </c>
      <c r="H64" s="755"/>
    </row>
    <row r="65" spans="1:8" x14ac:dyDescent="0.25">
      <c r="A65" s="717" t="s">
        <v>1243</v>
      </c>
      <c r="B65" s="718" t="s">
        <v>182</v>
      </c>
      <c r="C65" s="710"/>
      <c r="D65" s="710"/>
      <c r="E65" s="728"/>
      <c r="F65" s="720">
        <f t="shared" si="2"/>
        <v>0</v>
      </c>
      <c r="G65" s="720">
        <f t="shared" si="3"/>
        <v>0</v>
      </c>
      <c r="H65" s="755"/>
    </row>
    <row r="66" spans="1:8" x14ac:dyDescent="0.25">
      <c r="A66" s="717" t="s">
        <v>1244</v>
      </c>
      <c r="B66" s="721" t="s">
        <v>1245</v>
      </c>
      <c r="C66" s="710"/>
      <c r="D66" s="710"/>
      <c r="E66" s="728"/>
      <c r="F66" s="722">
        <f>SUM(F60:F65)</f>
        <v>0</v>
      </c>
      <c r="G66" s="722">
        <f>SUM(G60:G65)</f>
        <v>0</v>
      </c>
      <c r="H66" s="722">
        <f>SUM(H60:H65)</f>
        <v>0</v>
      </c>
    </row>
    <row r="68" spans="1:8" x14ac:dyDescent="0.25">
      <c r="A68" s="1037" t="s">
        <v>1246</v>
      </c>
      <c r="B68" s="1037"/>
      <c r="C68" s="1037"/>
      <c r="D68" s="1037"/>
      <c r="E68" s="1037"/>
      <c r="F68" s="1037"/>
      <c r="G68" s="1037"/>
      <c r="H68" s="1037"/>
    </row>
    <row r="69" spans="1:8" x14ac:dyDescent="0.25">
      <c r="A69" s="731"/>
      <c r="B69" s="731"/>
      <c r="C69" s="731"/>
      <c r="D69" s="731"/>
      <c r="E69" s="731"/>
      <c r="F69" s="731"/>
      <c r="G69" s="731"/>
      <c r="H69" s="731"/>
    </row>
    <row r="70" spans="1:8" ht="25.5" customHeight="1" x14ac:dyDescent="0.25">
      <c r="A70" s="1038" t="s">
        <v>1247</v>
      </c>
      <c r="B70" s="1038"/>
      <c r="C70" s="1038"/>
      <c r="D70" s="1038"/>
      <c r="E70" s="1038"/>
      <c r="F70" s="1038"/>
      <c r="G70" s="1038"/>
      <c r="H70" s="1038"/>
    </row>
    <row r="71" spans="1:8" ht="15.75" customHeight="1" x14ac:dyDescent="0.25">
      <c r="A71" s="731"/>
      <c r="B71" s="731"/>
      <c r="C71" s="731"/>
      <c r="D71" s="731"/>
      <c r="E71" s="731"/>
      <c r="F71" s="731"/>
      <c r="G71" s="731"/>
      <c r="H71" s="731"/>
    </row>
    <row r="72" spans="1:8" ht="29.25" customHeight="1" x14ac:dyDescent="0.25">
      <c r="A72" s="1038" t="s">
        <v>1248</v>
      </c>
      <c r="B72" s="1038"/>
      <c r="C72" s="1038"/>
      <c r="D72" s="1038"/>
      <c r="E72" s="1038"/>
      <c r="F72" s="1038"/>
      <c r="G72" s="1038"/>
      <c r="H72" s="1038"/>
    </row>
  </sheetData>
  <sheetProtection algorithmName="SHA-512" hashValue="x49eJHConlukeKLUIMDBzsFToWH3v/fb4/zyk/C1FiDqvUVdceFo9nyXN1gExKVeF/OD+aq+eeWqiAzMrwFffw==" saltValue="gnUKAtzf2INCXE9xpjeAKw==" spinCount="100000" sheet="1" objects="1" scenarios="1"/>
  <mergeCells count="9">
    <mergeCell ref="A68:H68"/>
    <mergeCell ref="A70:H70"/>
    <mergeCell ref="A72:H72"/>
    <mergeCell ref="A6:H7"/>
    <mergeCell ref="F16:F17"/>
    <mergeCell ref="G16:G17"/>
    <mergeCell ref="E58:E59"/>
    <mergeCell ref="F58:F59"/>
    <mergeCell ref="G58:G59"/>
  </mergeCells>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R32"/>
  <sheetViews>
    <sheetView showWhiteSpace="0" zoomScaleNormal="100" zoomScaleSheetLayoutView="100" workbookViewId="0">
      <selection activeCell="D23" sqref="D23"/>
    </sheetView>
  </sheetViews>
  <sheetFormatPr defaultColWidth="11.28515625" defaultRowHeight="15" x14ac:dyDescent="0.25"/>
  <cols>
    <col min="4" max="4" width="11.85546875" style="9" customWidth="1"/>
    <col min="260" max="260" width="12" customWidth="1"/>
    <col min="516" max="516" width="12" customWidth="1"/>
    <col min="772" max="772" width="12" customWidth="1"/>
    <col min="1028" max="1028" width="12" customWidth="1"/>
    <col min="1284" max="1284" width="12" customWidth="1"/>
    <col min="1540" max="1540" width="12" customWidth="1"/>
    <col min="1796" max="1796" width="12" customWidth="1"/>
    <col min="2052" max="2052" width="12" customWidth="1"/>
    <col min="2308" max="2308" width="12" customWidth="1"/>
    <col min="2564" max="2564" width="12" customWidth="1"/>
    <col min="2820" max="2820" width="12" customWidth="1"/>
    <col min="3076" max="3076" width="12" customWidth="1"/>
    <col min="3332" max="3332" width="12" customWidth="1"/>
    <col min="3588" max="3588" width="12" customWidth="1"/>
    <col min="3844" max="3844" width="12" customWidth="1"/>
    <col min="4100" max="4100" width="12" customWidth="1"/>
    <col min="4356" max="4356" width="12" customWidth="1"/>
    <col min="4612" max="4612" width="12" customWidth="1"/>
    <col min="4868" max="4868" width="12" customWidth="1"/>
    <col min="5124" max="5124" width="12" customWidth="1"/>
    <col min="5380" max="5380" width="12" customWidth="1"/>
    <col min="5636" max="5636" width="12" customWidth="1"/>
    <col min="5892" max="5892" width="12" customWidth="1"/>
    <col min="6148" max="6148" width="12" customWidth="1"/>
    <col min="6404" max="6404" width="12" customWidth="1"/>
    <col min="6660" max="6660" width="12" customWidth="1"/>
    <col min="6916" max="6916" width="12" customWidth="1"/>
    <col min="7172" max="7172" width="12" customWidth="1"/>
    <col min="7428" max="7428" width="12" customWidth="1"/>
    <col min="7684" max="7684" width="12" customWidth="1"/>
    <col min="7940" max="7940" width="12" customWidth="1"/>
    <col min="8196" max="8196" width="12" customWidth="1"/>
    <col min="8452" max="8452" width="12" customWidth="1"/>
    <col min="8708" max="8708" width="12" customWidth="1"/>
    <col min="8964" max="8964" width="12" customWidth="1"/>
    <col min="9220" max="9220" width="12" customWidth="1"/>
    <col min="9476" max="9476" width="12" customWidth="1"/>
    <col min="9732" max="9732" width="12" customWidth="1"/>
    <col min="9988" max="9988" width="12" customWidth="1"/>
    <col min="10244" max="10244" width="12" customWidth="1"/>
    <col min="10500" max="10500" width="12" customWidth="1"/>
    <col min="10756" max="10756" width="12" customWidth="1"/>
    <col min="11012" max="11012" width="12" customWidth="1"/>
    <col min="11268" max="11268" width="12" customWidth="1"/>
    <col min="11524" max="11524" width="12" customWidth="1"/>
    <col min="11780" max="11780" width="12" customWidth="1"/>
    <col min="12036" max="12036" width="12" customWidth="1"/>
    <col min="12292" max="12292" width="12" customWidth="1"/>
    <col min="12548" max="12548" width="12" customWidth="1"/>
    <col min="12804" max="12804" width="12" customWidth="1"/>
    <col min="13060" max="13060" width="12" customWidth="1"/>
    <col min="13316" max="13316" width="12" customWidth="1"/>
    <col min="13572" max="13572" width="12" customWidth="1"/>
    <col min="13828" max="13828" width="12" customWidth="1"/>
    <col min="14084" max="14084" width="12" customWidth="1"/>
    <col min="14340" max="14340" width="12" customWidth="1"/>
    <col min="14596" max="14596" width="12" customWidth="1"/>
    <col min="14852" max="14852" width="12" customWidth="1"/>
    <col min="15108" max="15108" width="12" customWidth="1"/>
    <col min="15364" max="15364" width="12" customWidth="1"/>
    <col min="15620" max="15620" width="12" customWidth="1"/>
    <col min="15876" max="15876" width="12" customWidth="1"/>
    <col min="16132" max="16132" width="12" customWidth="1"/>
  </cols>
  <sheetData>
    <row r="1" spans="1:18" ht="19.5" x14ac:dyDescent="0.3">
      <c r="A1" s="280" t="s">
        <v>1064</v>
      </c>
    </row>
    <row r="2" spans="1:18" ht="19.5" x14ac:dyDescent="0.3">
      <c r="A2" s="281"/>
    </row>
    <row r="3" spans="1:18" x14ac:dyDescent="0.25">
      <c r="A3" s="10" t="s">
        <v>522</v>
      </c>
      <c r="C3" s="1050">
        <f>+Application!D28</f>
        <v>0</v>
      </c>
      <c r="D3" s="1050"/>
      <c r="E3" s="1050"/>
      <c r="F3" s="1050"/>
      <c r="G3" s="1050"/>
      <c r="H3" s="1050"/>
    </row>
    <row r="5" spans="1:18" x14ac:dyDescent="0.25">
      <c r="A5" s="44" t="s">
        <v>610</v>
      </c>
      <c r="D5" s="272"/>
      <c r="E5" s="282">
        <f>IF(D5&lt;100%,D5+100%,D5)</f>
        <v>1</v>
      </c>
    </row>
    <row r="6" spans="1:18" x14ac:dyDescent="0.25">
      <c r="A6" s="44" t="s">
        <v>611</v>
      </c>
      <c r="D6" s="272"/>
      <c r="E6" s="282">
        <f>IF(D6&lt;100%,D6+100%,D6)</f>
        <v>1</v>
      </c>
    </row>
    <row r="7" spans="1:18" x14ac:dyDescent="0.25">
      <c r="A7" s="44" t="s">
        <v>626</v>
      </c>
      <c r="D7" s="273"/>
      <c r="E7" s="282">
        <f>IF(D7&lt;100%,D7+100%,D7)</f>
        <v>1</v>
      </c>
    </row>
    <row r="8" spans="1:18" x14ac:dyDescent="0.25">
      <c r="A8" s="8"/>
    </row>
    <row r="9" spans="1:18" x14ac:dyDescent="0.25">
      <c r="A9" s="11"/>
      <c r="B9" s="12"/>
      <c r="C9" s="12"/>
      <c r="D9" s="260" t="s">
        <v>499</v>
      </c>
      <c r="E9" s="260" t="s">
        <v>500</v>
      </c>
      <c r="F9" s="260" t="s">
        <v>501</v>
      </c>
      <c r="G9" s="260" t="s">
        <v>502</v>
      </c>
      <c r="H9" s="260" t="s">
        <v>503</v>
      </c>
      <c r="I9" s="260" t="s">
        <v>504</v>
      </c>
      <c r="J9" s="260" t="s">
        <v>505</v>
      </c>
      <c r="K9" s="260" t="s">
        <v>506</v>
      </c>
      <c r="L9" s="260" t="s">
        <v>507</v>
      </c>
      <c r="M9" s="260" t="s">
        <v>508</v>
      </c>
      <c r="N9" s="260" t="s">
        <v>509</v>
      </c>
      <c r="O9" s="260" t="s">
        <v>510</v>
      </c>
      <c r="P9" s="260" t="s">
        <v>511</v>
      </c>
      <c r="Q9" s="260" t="s">
        <v>512</v>
      </c>
      <c r="R9" s="260" t="s">
        <v>513</v>
      </c>
    </row>
    <row r="10" spans="1:18" x14ac:dyDescent="0.25">
      <c r="A10" s="8"/>
    </row>
    <row r="11" spans="1:18" x14ac:dyDescent="0.25">
      <c r="A11" s="44" t="s">
        <v>514</v>
      </c>
      <c r="D11" s="3">
        <f>+Application!I701</f>
        <v>0</v>
      </c>
      <c r="E11" s="3">
        <f>D11*$E$5</f>
        <v>0</v>
      </c>
      <c r="F11" s="3">
        <f t="shared" ref="F11:R11" si="0">E11*+$E$5</f>
        <v>0</v>
      </c>
      <c r="G11" s="3">
        <f t="shared" si="0"/>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row>
    <row r="12" spans="1:18" x14ac:dyDescent="0.25">
      <c r="A12" s="44" t="s">
        <v>515</v>
      </c>
      <c r="D12" s="3">
        <f>+Application!I770</f>
        <v>0</v>
      </c>
      <c r="E12" s="3">
        <f>D12*$E$6</f>
        <v>0</v>
      </c>
      <c r="F12" s="3">
        <f t="shared" ref="F12:R12" si="1">E12*+$E$6</f>
        <v>0</v>
      </c>
      <c r="G12" s="3">
        <f t="shared" si="1"/>
        <v>0</v>
      </c>
      <c r="H12" s="3">
        <f t="shared" si="1"/>
        <v>0</v>
      </c>
      <c r="I12" s="3">
        <f t="shared" si="1"/>
        <v>0</v>
      </c>
      <c r="J12" s="3">
        <f t="shared" si="1"/>
        <v>0</v>
      </c>
      <c r="K12" s="3">
        <f t="shared" si="1"/>
        <v>0</v>
      </c>
      <c r="L12" s="3">
        <f t="shared" si="1"/>
        <v>0</v>
      </c>
      <c r="M12" s="3">
        <f t="shared" si="1"/>
        <v>0</v>
      </c>
      <c r="N12" s="3">
        <f t="shared" si="1"/>
        <v>0</v>
      </c>
      <c r="O12" s="3">
        <f t="shared" si="1"/>
        <v>0</v>
      </c>
      <c r="P12" s="3">
        <f t="shared" si="1"/>
        <v>0</v>
      </c>
      <c r="Q12" s="3">
        <f t="shared" si="1"/>
        <v>0</v>
      </c>
      <c r="R12" s="3">
        <f t="shared" si="1"/>
        <v>0</v>
      </c>
    </row>
    <row r="13" spans="1:18" x14ac:dyDescent="0.25">
      <c r="A13" s="44" t="s">
        <v>308</v>
      </c>
      <c r="D13" s="3">
        <f>+Application!I774</f>
        <v>0</v>
      </c>
      <c r="E13" s="3">
        <f>D13*$E$7</f>
        <v>0</v>
      </c>
      <c r="F13" s="3">
        <f t="shared" ref="F13:R13" si="2">E13*+$E$7</f>
        <v>0</v>
      </c>
      <c r="G13" s="3">
        <f t="shared" si="2"/>
        <v>0</v>
      </c>
      <c r="H13" s="3">
        <f t="shared" si="2"/>
        <v>0</v>
      </c>
      <c r="I13" s="3">
        <f t="shared" si="2"/>
        <v>0</v>
      </c>
      <c r="J13" s="3">
        <f t="shared" si="2"/>
        <v>0</v>
      </c>
      <c r="K13" s="3">
        <f t="shared" si="2"/>
        <v>0</v>
      </c>
      <c r="L13" s="3">
        <f t="shared" si="2"/>
        <v>0</v>
      </c>
      <c r="M13" s="3">
        <f t="shared" si="2"/>
        <v>0</v>
      </c>
      <c r="N13" s="3">
        <f t="shared" si="2"/>
        <v>0</v>
      </c>
      <c r="O13" s="3">
        <f t="shared" si="2"/>
        <v>0</v>
      </c>
      <c r="P13" s="3">
        <f t="shared" si="2"/>
        <v>0</v>
      </c>
      <c r="Q13" s="3">
        <f t="shared" si="2"/>
        <v>0</v>
      </c>
      <c r="R13" s="3">
        <f t="shared" si="2"/>
        <v>0</v>
      </c>
    </row>
    <row r="14" spans="1:18" s="10" customFormat="1" ht="15.75" thickBot="1" x14ac:dyDescent="0.3">
      <c r="A14" s="261" t="s">
        <v>309</v>
      </c>
      <c r="B14" s="283"/>
      <c r="C14" s="284" t="s">
        <v>520</v>
      </c>
      <c r="D14" s="4">
        <f t="shared" ref="D14:R14" si="3">D11-D12-D13</f>
        <v>0</v>
      </c>
      <c r="E14" s="4">
        <f t="shared" si="3"/>
        <v>0</v>
      </c>
      <c r="F14" s="4">
        <f t="shared" si="3"/>
        <v>0</v>
      </c>
      <c r="G14" s="4">
        <f t="shared" si="3"/>
        <v>0</v>
      </c>
      <c r="H14" s="4">
        <f t="shared" si="3"/>
        <v>0</v>
      </c>
      <c r="I14" s="4">
        <f t="shared" si="3"/>
        <v>0</v>
      </c>
      <c r="J14" s="4">
        <f t="shared" si="3"/>
        <v>0</v>
      </c>
      <c r="K14" s="4">
        <f t="shared" si="3"/>
        <v>0</v>
      </c>
      <c r="L14" s="4">
        <f t="shared" si="3"/>
        <v>0</v>
      </c>
      <c r="M14" s="4">
        <f t="shared" si="3"/>
        <v>0</v>
      </c>
      <c r="N14" s="4">
        <f t="shared" si="3"/>
        <v>0</v>
      </c>
      <c r="O14" s="4">
        <f t="shared" si="3"/>
        <v>0</v>
      </c>
      <c r="P14" s="4">
        <f t="shared" si="3"/>
        <v>0</v>
      </c>
      <c r="Q14" s="4">
        <f t="shared" si="3"/>
        <v>0</v>
      </c>
      <c r="R14" s="4">
        <f t="shared" si="3"/>
        <v>0</v>
      </c>
    </row>
    <row r="15" spans="1:18" x14ac:dyDescent="0.25">
      <c r="A15" s="8"/>
      <c r="C15" s="10"/>
      <c r="D15" s="2"/>
      <c r="E15" s="2"/>
      <c r="F15" s="2"/>
      <c r="G15" s="2"/>
      <c r="H15" s="2"/>
      <c r="I15" s="2"/>
      <c r="J15" s="2"/>
      <c r="K15" s="2"/>
      <c r="L15" s="2"/>
      <c r="M15" s="2"/>
      <c r="N15" s="2"/>
      <c r="O15" s="2"/>
      <c r="P15" s="2"/>
      <c r="Q15" s="2"/>
      <c r="R15" s="2"/>
    </row>
    <row r="16" spans="1:18" x14ac:dyDescent="0.25">
      <c r="A16" s="44" t="s">
        <v>516</v>
      </c>
      <c r="D16" s="3">
        <f>+Application!H779</f>
        <v>0</v>
      </c>
      <c r="E16" s="3">
        <f t="shared" ref="E16:R16" si="4">D16</f>
        <v>0</v>
      </c>
      <c r="F16" s="3">
        <f t="shared" si="4"/>
        <v>0</v>
      </c>
      <c r="G16" s="3">
        <f t="shared" si="4"/>
        <v>0</v>
      </c>
      <c r="H16" s="3">
        <f t="shared" si="4"/>
        <v>0</v>
      </c>
      <c r="I16" s="3">
        <f t="shared" si="4"/>
        <v>0</v>
      </c>
      <c r="J16" s="3">
        <f t="shared" si="4"/>
        <v>0</v>
      </c>
      <c r="K16" s="3">
        <f t="shared" si="4"/>
        <v>0</v>
      </c>
      <c r="L16" s="3">
        <f t="shared" si="4"/>
        <v>0</v>
      </c>
      <c r="M16" s="3">
        <f t="shared" si="4"/>
        <v>0</v>
      </c>
      <c r="N16" s="3">
        <f t="shared" si="4"/>
        <v>0</v>
      </c>
      <c r="O16" s="3">
        <f t="shared" si="4"/>
        <v>0</v>
      </c>
      <c r="P16" s="3">
        <f t="shared" si="4"/>
        <v>0</v>
      </c>
      <c r="Q16" s="3">
        <f t="shared" si="4"/>
        <v>0</v>
      </c>
      <c r="R16" s="3">
        <f t="shared" si="4"/>
        <v>0</v>
      </c>
    </row>
    <row r="17" spans="1:18" x14ac:dyDescent="0.25">
      <c r="A17" s="44" t="s">
        <v>517</v>
      </c>
      <c r="D17" s="3">
        <f>+Application!H780</f>
        <v>0</v>
      </c>
      <c r="E17" s="3">
        <f>+D17</f>
        <v>0</v>
      </c>
      <c r="F17" s="3">
        <f t="shared" ref="F17:R17" si="5">+E17</f>
        <v>0</v>
      </c>
      <c r="G17" s="3">
        <f t="shared" si="5"/>
        <v>0</v>
      </c>
      <c r="H17" s="3">
        <f t="shared" si="5"/>
        <v>0</v>
      </c>
      <c r="I17" s="3">
        <f t="shared" si="5"/>
        <v>0</v>
      </c>
      <c r="J17" s="3">
        <f t="shared" si="5"/>
        <v>0</v>
      </c>
      <c r="K17" s="3">
        <f t="shared" si="5"/>
        <v>0</v>
      </c>
      <c r="L17" s="3">
        <f t="shared" si="5"/>
        <v>0</v>
      </c>
      <c r="M17" s="3">
        <f t="shared" si="5"/>
        <v>0</v>
      </c>
      <c r="N17" s="3">
        <f t="shared" si="5"/>
        <v>0</v>
      </c>
      <c r="O17" s="3">
        <f t="shared" si="5"/>
        <v>0</v>
      </c>
      <c r="P17" s="3">
        <f t="shared" si="5"/>
        <v>0</v>
      </c>
      <c r="Q17" s="3">
        <f t="shared" si="5"/>
        <v>0</v>
      </c>
      <c r="R17" s="3">
        <f t="shared" si="5"/>
        <v>0</v>
      </c>
    </row>
    <row r="18" spans="1:18" x14ac:dyDescent="0.25">
      <c r="A18" s="44" t="s">
        <v>1132</v>
      </c>
      <c r="D18" s="3">
        <f>+Application!H781</f>
        <v>0</v>
      </c>
      <c r="E18" s="3">
        <f>+D18</f>
        <v>0</v>
      </c>
      <c r="F18" s="3">
        <f t="shared" ref="F18" si="6">+E18</f>
        <v>0</v>
      </c>
      <c r="G18" s="3">
        <f t="shared" ref="G18" si="7">+F18</f>
        <v>0</v>
      </c>
      <c r="H18" s="3">
        <f t="shared" ref="H18" si="8">+G18</f>
        <v>0</v>
      </c>
      <c r="I18" s="3">
        <f t="shared" ref="I18" si="9">+H18</f>
        <v>0</v>
      </c>
      <c r="J18" s="3">
        <f t="shared" ref="J18" si="10">+I18</f>
        <v>0</v>
      </c>
      <c r="K18" s="3">
        <f t="shared" ref="K18" si="11">+J18</f>
        <v>0</v>
      </c>
      <c r="L18" s="3">
        <f t="shared" ref="L18" si="12">+K18</f>
        <v>0</v>
      </c>
      <c r="M18" s="3">
        <f t="shared" ref="M18" si="13">+L18</f>
        <v>0</v>
      </c>
      <c r="N18" s="3">
        <f t="shared" ref="N18" si="14">+M18</f>
        <v>0</v>
      </c>
      <c r="O18" s="3">
        <f t="shared" ref="O18" si="15">+N18</f>
        <v>0</v>
      </c>
      <c r="P18" s="3">
        <f t="shared" ref="P18" si="16">+O18</f>
        <v>0</v>
      </c>
      <c r="Q18" s="3">
        <f t="shared" ref="Q18" si="17">+P18</f>
        <v>0</v>
      </c>
      <c r="R18" s="3">
        <f t="shared" ref="R18" si="18">+Q18</f>
        <v>0</v>
      </c>
    </row>
    <row r="19" spans="1:18" x14ac:dyDescent="0.25">
      <c r="A19" s="44" t="s">
        <v>518</v>
      </c>
      <c r="D19" s="3">
        <f>+Application!H782</f>
        <v>0</v>
      </c>
      <c r="E19" s="3">
        <f t="shared" ref="E19:R19" si="19">D19</f>
        <v>0</v>
      </c>
      <c r="F19" s="3">
        <f t="shared" si="19"/>
        <v>0</v>
      </c>
      <c r="G19" s="3">
        <f t="shared" si="19"/>
        <v>0</v>
      </c>
      <c r="H19" s="3">
        <f t="shared" si="19"/>
        <v>0</v>
      </c>
      <c r="I19" s="3">
        <f t="shared" si="19"/>
        <v>0</v>
      </c>
      <c r="J19" s="3">
        <f t="shared" si="19"/>
        <v>0</v>
      </c>
      <c r="K19" s="3">
        <f t="shared" si="19"/>
        <v>0</v>
      </c>
      <c r="L19" s="3">
        <f t="shared" si="19"/>
        <v>0</v>
      </c>
      <c r="M19" s="3">
        <f t="shared" si="19"/>
        <v>0</v>
      </c>
      <c r="N19" s="3">
        <f t="shared" si="19"/>
        <v>0</v>
      </c>
      <c r="O19" s="3">
        <f t="shared" si="19"/>
        <v>0</v>
      </c>
      <c r="P19" s="3">
        <f t="shared" si="19"/>
        <v>0</v>
      </c>
      <c r="Q19" s="3">
        <f t="shared" si="19"/>
        <v>0</v>
      </c>
      <c r="R19" s="3">
        <f t="shared" si="19"/>
        <v>0</v>
      </c>
    </row>
    <row r="20" spans="1:18" x14ac:dyDescent="0.25">
      <c r="A20" s="44" t="s">
        <v>518</v>
      </c>
      <c r="D20" s="3">
        <f>+Application!H783</f>
        <v>0</v>
      </c>
      <c r="E20" s="3">
        <f>+D20</f>
        <v>0</v>
      </c>
      <c r="F20" s="3">
        <f>+E20</f>
        <v>0</v>
      </c>
      <c r="G20" s="3">
        <f>+F20</f>
        <v>0</v>
      </c>
      <c r="H20" s="3">
        <f>+G20</f>
        <v>0</v>
      </c>
      <c r="I20" s="3">
        <f t="shared" ref="I20:R20" si="20">+H20</f>
        <v>0</v>
      </c>
      <c r="J20" s="3">
        <f t="shared" si="20"/>
        <v>0</v>
      </c>
      <c r="K20" s="3">
        <f t="shared" si="20"/>
        <v>0</v>
      </c>
      <c r="L20" s="3">
        <f t="shared" si="20"/>
        <v>0</v>
      </c>
      <c r="M20" s="3">
        <f t="shared" si="20"/>
        <v>0</v>
      </c>
      <c r="N20" s="3">
        <f t="shared" si="20"/>
        <v>0</v>
      </c>
      <c r="O20" s="3">
        <f t="shared" si="20"/>
        <v>0</v>
      </c>
      <c r="P20" s="3">
        <f t="shared" si="20"/>
        <v>0</v>
      </c>
      <c r="Q20" s="3">
        <f t="shared" si="20"/>
        <v>0</v>
      </c>
      <c r="R20" s="3">
        <f t="shared" si="20"/>
        <v>0</v>
      </c>
    </row>
    <row r="21" spans="1:18" s="10" customFormat="1" ht="15.75" thickBot="1" x14ac:dyDescent="0.3">
      <c r="A21" s="261" t="s">
        <v>519</v>
      </c>
      <c r="B21" s="283"/>
      <c r="C21" s="284" t="s">
        <v>520</v>
      </c>
      <c r="D21" s="4">
        <f t="shared" ref="D21:R21" si="21">D14-D16-D17-D18-D19-D20</f>
        <v>0</v>
      </c>
      <c r="E21" s="4">
        <f t="shared" si="21"/>
        <v>0</v>
      </c>
      <c r="F21" s="4">
        <f t="shared" si="21"/>
        <v>0</v>
      </c>
      <c r="G21" s="4">
        <f t="shared" si="21"/>
        <v>0</v>
      </c>
      <c r="H21" s="4">
        <f t="shared" si="21"/>
        <v>0</v>
      </c>
      <c r="I21" s="4">
        <f t="shared" si="21"/>
        <v>0</v>
      </c>
      <c r="J21" s="4">
        <f t="shared" si="21"/>
        <v>0</v>
      </c>
      <c r="K21" s="4">
        <f t="shared" si="21"/>
        <v>0</v>
      </c>
      <c r="L21" s="4">
        <f t="shared" si="21"/>
        <v>0</v>
      </c>
      <c r="M21" s="4">
        <f t="shared" si="21"/>
        <v>0</v>
      </c>
      <c r="N21" s="4">
        <f t="shared" si="21"/>
        <v>0</v>
      </c>
      <c r="O21" s="4">
        <f t="shared" si="21"/>
        <v>0</v>
      </c>
      <c r="P21" s="4">
        <f t="shared" si="21"/>
        <v>0</v>
      </c>
      <c r="Q21" s="4">
        <f t="shared" si="21"/>
        <v>0</v>
      </c>
      <c r="R21" s="4">
        <f t="shared" si="21"/>
        <v>0</v>
      </c>
    </row>
    <row r="22" spans="1:18" x14ac:dyDescent="0.25">
      <c r="A22" s="8"/>
      <c r="C22" s="10"/>
      <c r="D22" s="2"/>
      <c r="E22" s="2"/>
      <c r="F22" s="2"/>
      <c r="G22" s="2"/>
      <c r="H22" s="2"/>
      <c r="I22" s="2"/>
      <c r="J22" s="2"/>
      <c r="K22" s="2"/>
      <c r="L22" s="2"/>
      <c r="M22" s="2"/>
      <c r="N22" s="2"/>
      <c r="O22" s="2"/>
      <c r="P22" s="2"/>
      <c r="Q22" s="2"/>
      <c r="R22" s="2"/>
    </row>
    <row r="23" spans="1:18" x14ac:dyDescent="0.25">
      <c r="A23" s="44" t="s">
        <v>369</v>
      </c>
      <c r="D23" s="193">
        <v>0</v>
      </c>
      <c r="E23" s="193">
        <v>0</v>
      </c>
      <c r="F23" s="193">
        <v>0</v>
      </c>
      <c r="G23" s="193">
        <v>0</v>
      </c>
      <c r="H23" s="193">
        <v>0</v>
      </c>
      <c r="I23" s="193">
        <v>0</v>
      </c>
      <c r="J23" s="193">
        <v>0</v>
      </c>
      <c r="K23" s="193">
        <v>0</v>
      </c>
      <c r="L23" s="193">
        <v>0</v>
      </c>
      <c r="M23" s="193">
        <v>0</v>
      </c>
      <c r="N23" s="193">
        <v>0</v>
      </c>
      <c r="O23" s="193">
        <v>0</v>
      </c>
      <c r="P23" s="193">
        <v>0</v>
      </c>
      <c r="Q23" s="193">
        <v>0</v>
      </c>
      <c r="R23" s="193">
        <v>0</v>
      </c>
    </row>
    <row r="24" spans="1:18" s="10" customFormat="1" ht="15.75" thickBot="1" x14ac:dyDescent="0.3">
      <c r="A24" s="261" t="s">
        <v>523</v>
      </c>
      <c r="B24" s="283"/>
      <c r="C24" s="284" t="s">
        <v>520</v>
      </c>
      <c r="D24" s="4">
        <f t="shared" ref="D24:R24" si="22">D21-D23</f>
        <v>0</v>
      </c>
      <c r="E24" s="4">
        <f t="shared" si="22"/>
        <v>0</v>
      </c>
      <c r="F24" s="4">
        <f t="shared" si="22"/>
        <v>0</v>
      </c>
      <c r="G24" s="4">
        <f t="shared" si="22"/>
        <v>0</v>
      </c>
      <c r="H24" s="4">
        <f t="shared" si="22"/>
        <v>0</v>
      </c>
      <c r="I24" s="4">
        <f t="shared" si="22"/>
        <v>0</v>
      </c>
      <c r="J24" s="4">
        <f t="shared" si="22"/>
        <v>0</v>
      </c>
      <c r="K24" s="4">
        <f t="shared" si="22"/>
        <v>0</v>
      </c>
      <c r="L24" s="4">
        <f t="shared" si="22"/>
        <v>0</v>
      </c>
      <c r="M24" s="4">
        <f t="shared" si="22"/>
        <v>0</v>
      </c>
      <c r="N24" s="4">
        <f t="shared" si="22"/>
        <v>0</v>
      </c>
      <c r="O24" s="4">
        <f t="shared" si="22"/>
        <v>0</v>
      </c>
      <c r="P24" s="4">
        <f t="shared" si="22"/>
        <v>0</v>
      </c>
      <c r="Q24" s="4">
        <f t="shared" si="22"/>
        <v>0</v>
      </c>
      <c r="R24" s="4">
        <f t="shared" si="22"/>
        <v>0</v>
      </c>
    </row>
    <row r="25" spans="1:18" x14ac:dyDescent="0.25">
      <c r="A25" s="10"/>
    </row>
    <row r="26" spans="1:18" s="10" customFormat="1" x14ac:dyDescent="0.25">
      <c r="A26" s="44" t="s">
        <v>311</v>
      </c>
      <c r="D26" s="5" t="e">
        <f t="shared" ref="D26:R26" si="23">D14/(D16+D17+D18+D19+D20)</f>
        <v>#DIV/0!</v>
      </c>
      <c r="E26" s="5" t="e">
        <f t="shared" si="23"/>
        <v>#DIV/0!</v>
      </c>
      <c r="F26" s="5" t="e">
        <f t="shared" si="23"/>
        <v>#DIV/0!</v>
      </c>
      <c r="G26" s="5" t="e">
        <f t="shared" si="23"/>
        <v>#DIV/0!</v>
      </c>
      <c r="H26" s="5" t="e">
        <f t="shared" si="23"/>
        <v>#DIV/0!</v>
      </c>
      <c r="I26" s="5" t="e">
        <f t="shared" si="23"/>
        <v>#DIV/0!</v>
      </c>
      <c r="J26" s="5" t="e">
        <f t="shared" si="23"/>
        <v>#DIV/0!</v>
      </c>
      <c r="K26" s="5" t="e">
        <f t="shared" si="23"/>
        <v>#DIV/0!</v>
      </c>
      <c r="L26" s="5" t="e">
        <f t="shared" si="23"/>
        <v>#DIV/0!</v>
      </c>
      <c r="M26" s="5" t="e">
        <f t="shared" si="23"/>
        <v>#DIV/0!</v>
      </c>
      <c r="N26" s="5" t="e">
        <f t="shared" si="23"/>
        <v>#DIV/0!</v>
      </c>
      <c r="O26" s="5" t="e">
        <f t="shared" si="23"/>
        <v>#DIV/0!</v>
      </c>
      <c r="P26" s="5" t="e">
        <f t="shared" si="23"/>
        <v>#DIV/0!</v>
      </c>
      <c r="Q26" s="5" t="e">
        <f t="shared" si="23"/>
        <v>#DIV/0!</v>
      </c>
      <c r="R26" s="5" t="e">
        <f t="shared" si="23"/>
        <v>#DIV/0!</v>
      </c>
    </row>
    <row r="28" spans="1:18" ht="15.75" thickBot="1" x14ac:dyDescent="0.3">
      <c r="A28" s="44" t="s">
        <v>612</v>
      </c>
      <c r="D28" s="4">
        <f>SUM(D23:R23)</f>
        <v>0</v>
      </c>
    </row>
    <row r="32" spans="1:18" x14ac:dyDescent="0.25">
      <c r="I32" s="197"/>
    </row>
  </sheetData>
  <sheetProtection algorithmName="SHA-512" hashValue="eonyr+a/iuVfgxBu0cVotUp+u7O6nKiG7kdj2fY8R0v03lvJ5ETcC5V4Z3OjZN+cI4rnudbE8KStgmfW76xmvw==" saltValue="tsRa4aS7ViNxmVqwIX81Og==" spinCount="100000" sheet="1" selectLockedCells="1"/>
  <customSheetViews>
    <customSheetView guid="{A864C9AA-4007-4286-9E16-75AE4BD6E317}" showPageBreaks="1" fitToPage="1" printArea="1" view="pageBreakPreview">
      <selection activeCell="D5" sqref="D5"/>
      <pageMargins left="0.7" right="0.7" top="0.75" bottom="0.75" header="0.3" footer="0.3"/>
      <pageSetup scale="60" orientation="landscape" r:id="rId1"/>
      <headerFooter>
        <oddFooter>&amp;CPage &amp;P</oddFooter>
      </headerFooter>
    </customSheetView>
  </customSheetViews>
  <mergeCells count="1">
    <mergeCell ref="C3:H3"/>
  </mergeCells>
  <pageMargins left="0.7" right="0.7" top="0.75" bottom="0.75" header="0.3" footer="0.3"/>
  <pageSetup scale="10" orientation="landscape" r:id="rId2"/>
  <headerFooter>
    <oddFooter>&amp;CPage &amp;P</oddFooter>
  </headerFooter>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I140"/>
  <sheetViews>
    <sheetView showWhiteSpace="0" zoomScaleNormal="100" zoomScaleSheetLayoutView="100" workbookViewId="0">
      <selection activeCell="B17" sqref="B17:H17"/>
    </sheetView>
  </sheetViews>
  <sheetFormatPr defaultColWidth="9.140625" defaultRowHeight="15" x14ac:dyDescent="0.25"/>
  <cols>
    <col min="1" max="1" width="14.28515625" customWidth="1"/>
    <col min="2" max="2" width="9.42578125" customWidth="1"/>
    <col min="3" max="3" width="20.7109375" customWidth="1"/>
    <col min="4" max="4" width="5.28515625" customWidth="1"/>
    <col min="5" max="5" width="19.42578125" customWidth="1"/>
    <col min="6" max="6" width="11" customWidth="1"/>
    <col min="7" max="7" width="10.140625" customWidth="1"/>
    <col min="8" max="8" width="11.140625" customWidth="1"/>
    <col min="9" max="9" width="9.140625" customWidth="1"/>
  </cols>
  <sheetData>
    <row r="1" spans="1:9" ht="15.75" customHeight="1" x14ac:dyDescent="0.25">
      <c r="A1" s="834" t="s">
        <v>1065</v>
      </c>
      <c r="B1" s="834"/>
      <c r="C1" s="834"/>
      <c r="D1" s="834"/>
      <c r="E1" s="834"/>
      <c r="F1" s="834"/>
      <c r="G1" s="834"/>
      <c r="H1" s="834"/>
      <c r="I1" s="53"/>
    </row>
    <row r="2" spans="1:9" ht="15.75" customHeight="1" x14ac:dyDescent="0.25">
      <c r="A2" s="837" t="s">
        <v>985</v>
      </c>
      <c r="B2" s="837"/>
      <c r="C2" s="837"/>
      <c r="D2" s="837"/>
      <c r="E2" s="837"/>
      <c r="F2" s="837"/>
      <c r="G2" s="837"/>
      <c r="H2" s="837"/>
    </row>
    <row r="3" spans="1:9" ht="15.75" customHeight="1" x14ac:dyDescent="0.25">
      <c r="A3" s="837" t="s">
        <v>986</v>
      </c>
      <c r="B3" s="837"/>
      <c r="C3" s="837"/>
      <c r="D3" s="837"/>
      <c r="E3" s="837"/>
      <c r="F3" s="837"/>
      <c r="G3" s="837"/>
      <c r="H3" s="837"/>
    </row>
    <row r="4" spans="1:9" ht="15.75" customHeight="1" x14ac:dyDescent="0.25">
      <c r="A4" s="837" t="s">
        <v>982</v>
      </c>
      <c r="B4" s="837"/>
      <c r="C4" s="837"/>
      <c r="D4" s="837"/>
      <c r="E4" s="837"/>
      <c r="F4" s="837"/>
      <c r="G4" s="837"/>
      <c r="H4" s="837"/>
    </row>
    <row r="5" spans="1:9" ht="15.75" customHeight="1" x14ac:dyDescent="0.25">
      <c r="A5" s="837" t="s">
        <v>981</v>
      </c>
      <c r="B5" s="837"/>
      <c r="C5" s="837"/>
      <c r="D5" s="837"/>
      <c r="E5" s="837"/>
      <c r="F5" s="837"/>
      <c r="G5" s="837"/>
      <c r="H5" s="837"/>
    </row>
    <row r="6" spans="1:9" ht="15.75" customHeight="1" x14ac:dyDescent="0.25">
      <c r="A6" s="837" t="s">
        <v>984</v>
      </c>
      <c r="B6" s="837"/>
      <c r="C6" s="837"/>
      <c r="D6" s="837"/>
      <c r="E6" s="837"/>
      <c r="F6" s="837"/>
      <c r="G6" s="837"/>
      <c r="H6" s="837"/>
    </row>
    <row r="7" spans="1:9" ht="15.75" customHeight="1" x14ac:dyDescent="0.25">
      <c r="A7" s="837" t="s">
        <v>1048</v>
      </c>
      <c r="B7" s="837"/>
      <c r="C7" s="837"/>
      <c r="D7" s="837"/>
      <c r="E7" s="837"/>
      <c r="F7" s="837"/>
      <c r="G7" s="837"/>
      <c r="H7" s="837"/>
    </row>
    <row r="8" spans="1:9" ht="15.75" customHeight="1" x14ac:dyDescent="0.25">
      <c r="A8" s="837" t="s">
        <v>987</v>
      </c>
      <c r="B8" s="837"/>
      <c r="C8" s="837"/>
      <c r="D8" s="837"/>
      <c r="E8" s="837"/>
      <c r="F8" s="837"/>
      <c r="G8" s="837"/>
      <c r="H8" s="837"/>
    </row>
    <row r="9" spans="1:9" s="1" customFormat="1" ht="15.75" customHeight="1" x14ac:dyDescent="0.2">
      <c r="A9" s="255"/>
    </row>
    <row r="10" spans="1:9" ht="15.75" customHeight="1" x14ac:dyDescent="0.25">
      <c r="A10" s="1054" t="s">
        <v>786</v>
      </c>
      <c r="B10" s="1054"/>
      <c r="C10" s="1054"/>
      <c r="D10" s="1054"/>
      <c r="E10" s="1054"/>
      <c r="F10" s="1054"/>
      <c r="G10" s="1054"/>
      <c r="H10" s="1054"/>
    </row>
    <row r="11" spans="1:9" ht="15.75" customHeight="1" x14ac:dyDescent="0.25">
      <c r="A11" s="1060" t="s">
        <v>787</v>
      </c>
      <c r="B11" s="1060"/>
      <c r="C11" s="1060"/>
      <c r="D11" s="1060"/>
      <c r="E11" s="1060"/>
      <c r="F11" s="1060"/>
      <c r="G11" s="1060"/>
      <c r="H11" s="1060"/>
    </row>
    <row r="12" spans="1:9" s="1" customFormat="1" ht="15.75" customHeight="1" x14ac:dyDescent="0.2">
      <c r="A12" s="270"/>
      <c r="B12" s="270"/>
      <c r="C12" s="270"/>
      <c r="D12" s="270"/>
      <c r="E12" s="270"/>
      <c r="F12" s="270"/>
      <c r="G12" s="270"/>
      <c r="H12" s="270"/>
    </row>
    <row r="13" spans="1:9" s="1" customFormat="1" ht="15.75" customHeight="1" x14ac:dyDescent="0.25">
      <c r="A13" s="336" t="s">
        <v>977</v>
      </c>
      <c r="B13" s="336"/>
      <c r="C13" s="881"/>
      <c r="D13" s="833"/>
      <c r="E13" s="833"/>
      <c r="F13" s="833"/>
      <c r="G13" s="833"/>
      <c r="H13" s="833"/>
    </row>
    <row r="14" spans="1:9" ht="15.75" customHeight="1" x14ac:dyDescent="0.25">
      <c r="A14" s="10" t="s">
        <v>129</v>
      </c>
      <c r="B14" s="1052"/>
      <c r="C14" s="1052"/>
      <c r="D14" s="1052"/>
      <c r="E14" s="1052"/>
      <c r="F14" s="1052"/>
      <c r="G14" s="1052"/>
      <c r="H14" s="1052"/>
    </row>
    <row r="15" spans="1:9" ht="15.75" customHeight="1" x14ac:dyDescent="0.25">
      <c r="A15" s="10" t="s">
        <v>119</v>
      </c>
      <c r="B15" s="1052"/>
      <c r="C15" s="1052"/>
      <c r="D15" s="1052"/>
      <c r="E15" s="1052"/>
      <c r="F15" s="1052"/>
      <c r="G15" s="1052"/>
      <c r="H15" s="1052"/>
    </row>
    <row r="16" spans="1:9" ht="15.75" customHeight="1" x14ac:dyDescent="0.25">
      <c r="A16" s="10" t="s">
        <v>122</v>
      </c>
      <c r="B16" s="1052"/>
      <c r="C16" s="1052"/>
      <c r="D16" s="10" t="s">
        <v>123</v>
      </c>
      <c r="E16" s="330"/>
      <c r="F16" s="10" t="s">
        <v>121</v>
      </c>
      <c r="G16" s="1055"/>
      <c r="H16" s="1055"/>
    </row>
    <row r="17" spans="1:8" ht="15.75" customHeight="1" x14ac:dyDescent="0.25">
      <c r="A17" s="10" t="s">
        <v>130</v>
      </c>
      <c r="B17" s="1052"/>
      <c r="C17" s="1052"/>
      <c r="D17" s="1052"/>
      <c r="E17" s="1052"/>
      <c r="F17" s="1052"/>
      <c r="G17" s="1052"/>
      <c r="H17" s="1052"/>
    </row>
    <row r="18" spans="1:8" ht="15.75" customHeight="1" x14ac:dyDescent="0.25">
      <c r="A18" s="10" t="s">
        <v>132</v>
      </c>
      <c r="B18" s="1051"/>
      <c r="C18" s="1051"/>
      <c r="D18" s="1051"/>
      <c r="E18" s="1051"/>
      <c r="F18" s="1051"/>
      <c r="G18" s="1051"/>
      <c r="H18" s="1051"/>
    </row>
    <row r="19" spans="1:8" ht="15.75" customHeight="1" x14ac:dyDescent="0.25">
      <c r="A19" s="10" t="s">
        <v>131</v>
      </c>
      <c r="B19" s="1051"/>
      <c r="C19" s="1051"/>
      <c r="D19" s="1051"/>
      <c r="E19" s="1051"/>
      <c r="F19" s="1051"/>
      <c r="G19" s="1051"/>
      <c r="H19" s="1051"/>
    </row>
    <row r="20" spans="1:8" s="1" customFormat="1" ht="12.2" customHeight="1" x14ac:dyDescent="0.2"/>
    <row r="21" spans="1:8" ht="15.75" customHeight="1" x14ac:dyDescent="0.25">
      <c r="A21" s="1056" t="s">
        <v>778</v>
      </c>
      <c r="B21" s="1056"/>
      <c r="C21" s="1053"/>
      <c r="D21" s="1053"/>
      <c r="E21" s="1053"/>
      <c r="F21" s="1053"/>
      <c r="G21" s="1053"/>
      <c r="H21" s="1053"/>
    </row>
    <row r="22" spans="1:8" ht="15.75" customHeight="1" x14ac:dyDescent="0.25">
      <c r="A22" s="10" t="s">
        <v>129</v>
      </c>
      <c r="B22" s="1052"/>
      <c r="C22" s="1052"/>
      <c r="D22" s="1052"/>
      <c r="E22" s="1052"/>
      <c r="F22" s="1052"/>
      <c r="G22" s="1052"/>
      <c r="H22" s="1052"/>
    </row>
    <row r="23" spans="1:8" ht="15.75" customHeight="1" x14ac:dyDescent="0.25">
      <c r="A23" s="10" t="s">
        <v>119</v>
      </c>
      <c r="B23" s="1052"/>
      <c r="C23" s="1052"/>
      <c r="D23" s="1052"/>
      <c r="E23" s="1052"/>
      <c r="F23" s="1052"/>
      <c r="G23" s="1052"/>
      <c r="H23" s="1052"/>
    </row>
    <row r="24" spans="1:8" ht="15.75" customHeight="1" x14ac:dyDescent="0.25">
      <c r="A24" s="10" t="s">
        <v>122</v>
      </c>
      <c r="B24" s="1052"/>
      <c r="C24" s="1052"/>
      <c r="D24" s="10" t="s">
        <v>123</v>
      </c>
      <c r="E24" s="330"/>
      <c r="F24" s="10" t="s">
        <v>121</v>
      </c>
      <c r="G24" s="1055"/>
      <c r="H24" s="1055"/>
    </row>
    <row r="25" spans="1:8" ht="15.75" customHeight="1" x14ac:dyDescent="0.25">
      <c r="A25" s="10" t="s">
        <v>130</v>
      </c>
      <c r="B25" s="1052"/>
      <c r="C25" s="1052"/>
      <c r="D25" s="1052"/>
      <c r="E25" s="1052"/>
      <c r="F25" s="1052"/>
      <c r="G25" s="1052"/>
      <c r="H25" s="1052"/>
    </row>
    <row r="26" spans="1:8" ht="15.75" customHeight="1" x14ac:dyDescent="0.25">
      <c r="A26" s="10" t="s">
        <v>132</v>
      </c>
      <c r="B26" s="1051"/>
      <c r="C26" s="1051"/>
      <c r="D26" s="1051"/>
      <c r="E26" s="1051"/>
      <c r="F26" s="1051"/>
      <c r="G26" s="1051"/>
      <c r="H26" s="1051"/>
    </row>
    <row r="27" spans="1:8" ht="15.75" customHeight="1" x14ac:dyDescent="0.25">
      <c r="A27" s="10" t="s">
        <v>131</v>
      </c>
      <c r="B27" s="1051"/>
      <c r="C27" s="1051"/>
      <c r="D27" s="1051"/>
      <c r="E27" s="1051"/>
      <c r="F27" s="1051"/>
      <c r="G27" s="1051"/>
      <c r="H27" s="1051"/>
    </row>
    <row r="28" spans="1:8" ht="12.2" customHeight="1" x14ac:dyDescent="0.25">
      <c r="A28" s="1058" t="s">
        <v>749</v>
      </c>
      <c r="B28" s="1058"/>
      <c r="C28" s="1058"/>
      <c r="D28" s="1058"/>
      <c r="E28" s="1058"/>
      <c r="F28" s="1058"/>
      <c r="G28" s="1"/>
      <c r="H28" s="1"/>
    </row>
    <row r="29" spans="1:8" s="1" customFormat="1" ht="12.2" customHeight="1" x14ac:dyDescent="0.2"/>
    <row r="30" spans="1:8" ht="12.2" customHeight="1" x14ac:dyDescent="0.25">
      <c r="A30" s="278" t="s">
        <v>873</v>
      </c>
    </row>
    <row r="31" spans="1:8" ht="15.75" customHeight="1" x14ac:dyDescent="0.25">
      <c r="A31" s="1056" t="s">
        <v>872</v>
      </c>
      <c r="B31" s="1056"/>
      <c r="C31" s="1053"/>
      <c r="D31" s="1053"/>
      <c r="E31" s="1053"/>
      <c r="F31" s="1053"/>
      <c r="G31" s="1053"/>
      <c r="H31" s="1053"/>
    </row>
    <row r="32" spans="1:8" ht="15.75" customHeight="1" x14ac:dyDescent="0.25">
      <c r="A32" s="10" t="s">
        <v>477</v>
      </c>
      <c r="B32" s="1052"/>
      <c r="C32" s="1052"/>
      <c r="D32" s="1052"/>
      <c r="E32" s="1052"/>
      <c r="F32" s="1052"/>
      <c r="G32" s="1052"/>
      <c r="H32" s="1052"/>
    </row>
    <row r="33" spans="1:8" ht="15.75" customHeight="1" x14ac:dyDescent="0.25">
      <c r="A33" s="10" t="s">
        <v>119</v>
      </c>
      <c r="B33" s="1052"/>
      <c r="C33" s="1052"/>
      <c r="D33" s="1052"/>
      <c r="E33" s="1052"/>
      <c r="F33" s="1052"/>
      <c r="G33" s="1052"/>
      <c r="H33" s="1052"/>
    </row>
    <row r="34" spans="1:8" ht="15.75" customHeight="1" x14ac:dyDescent="0.25">
      <c r="A34" s="10" t="s">
        <v>122</v>
      </c>
      <c r="B34" s="1052"/>
      <c r="C34" s="1052"/>
      <c r="D34" s="10" t="s">
        <v>123</v>
      </c>
      <c r="E34" s="330"/>
      <c r="F34" s="10" t="s">
        <v>121</v>
      </c>
      <c r="G34" s="1055"/>
      <c r="H34" s="1055"/>
    </row>
    <row r="35" spans="1:8" ht="15.75" customHeight="1" x14ac:dyDescent="0.25">
      <c r="A35" s="10" t="s">
        <v>130</v>
      </c>
      <c r="B35" s="1052"/>
      <c r="C35" s="1052"/>
      <c r="D35" s="1052"/>
      <c r="E35" s="1052"/>
      <c r="F35" s="1052"/>
      <c r="G35" s="1052"/>
      <c r="H35" s="1052"/>
    </row>
    <row r="36" spans="1:8" ht="15.75" customHeight="1" x14ac:dyDescent="0.25">
      <c r="A36" s="10" t="s">
        <v>132</v>
      </c>
      <c r="B36" s="1051"/>
      <c r="C36" s="1051"/>
      <c r="D36" s="1051"/>
      <c r="E36" s="1051"/>
      <c r="F36" s="1051"/>
      <c r="G36" s="1051"/>
      <c r="H36" s="1051"/>
    </row>
    <row r="37" spans="1:8" ht="15.75" customHeight="1" x14ac:dyDescent="0.25">
      <c r="A37" s="10" t="s">
        <v>131</v>
      </c>
      <c r="B37" s="1051"/>
      <c r="C37" s="1051"/>
      <c r="D37" s="1051"/>
      <c r="E37" s="1051"/>
      <c r="F37" s="1051"/>
      <c r="G37" s="1051"/>
      <c r="H37" s="1051"/>
    </row>
    <row r="38" spans="1:8" ht="12.2" customHeight="1" x14ac:dyDescent="0.25"/>
    <row r="39" spans="1:8" s="1" customFormat="1" ht="12.2" customHeight="1" x14ac:dyDescent="0.2">
      <c r="A39" s="278" t="s">
        <v>873</v>
      </c>
    </row>
    <row r="40" spans="1:8" ht="15.75" customHeight="1" x14ac:dyDescent="0.25">
      <c r="A40" s="1056" t="s">
        <v>978</v>
      </c>
      <c r="B40" s="1056"/>
      <c r="C40" s="1053"/>
      <c r="D40" s="1053"/>
      <c r="E40" s="1053"/>
      <c r="F40" s="1053"/>
      <c r="G40" s="1053"/>
      <c r="H40" s="1053"/>
    </row>
    <row r="41" spans="1:8" ht="15.75" customHeight="1" x14ac:dyDescent="0.25">
      <c r="A41" s="10" t="s">
        <v>477</v>
      </c>
      <c r="B41" s="1052"/>
      <c r="C41" s="1052"/>
      <c r="D41" s="1052"/>
      <c r="E41" s="1052"/>
      <c r="F41" s="1052"/>
      <c r="G41" s="1052"/>
      <c r="H41" s="1052"/>
    </row>
    <row r="42" spans="1:8" ht="15.75" customHeight="1" x14ac:dyDescent="0.25">
      <c r="A42" s="10" t="s">
        <v>119</v>
      </c>
      <c r="B42" s="1052"/>
      <c r="C42" s="1052"/>
      <c r="D42" s="1052"/>
      <c r="E42" s="1052"/>
      <c r="F42" s="1052"/>
      <c r="G42" s="1052"/>
      <c r="H42" s="1052"/>
    </row>
    <row r="43" spans="1:8" ht="15.75" customHeight="1" x14ac:dyDescent="0.25">
      <c r="A43" s="10" t="s">
        <v>122</v>
      </c>
      <c r="B43" s="1052"/>
      <c r="C43" s="1052"/>
      <c r="D43" s="10" t="s">
        <v>123</v>
      </c>
      <c r="E43" s="330"/>
      <c r="F43" s="10" t="s">
        <v>121</v>
      </c>
      <c r="G43" s="1055"/>
      <c r="H43" s="1055"/>
    </row>
    <row r="44" spans="1:8" ht="15.75" customHeight="1" x14ac:dyDescent="0.25">
      <c r="A44" s="10" t="s">
        <v>130</v>
      </c>
      <c r="B44" s="1052"/>
      <c r="C44" s="1052"/>
      <c r="D44" s="1052"/>
      <c r="E44" s="1052"/>
      <c r="F44" s="1052"/>
      <c r="G44" s="1052"/>
      <c r="H44" s="1052"/>
    </row>
    <row r="45" spans="1:8" ht="15.75" customHeight="1" x14ac:dyDescent="0.25">
      <c r="A45" s="10" t="s">
        <v>132</v>
      </c>
      <c r="B45" s="1051"/>
      <c r="C45" s="1051"/>
      <c r="D45" s="1051"/>
      <c r="E45" s="1051"/>
      <c r="F45" s="1051"/>
      <c r="G45" s="1051"/>
      <c r="H45" s="1051"/>
    </row>
    <row r="46" spans="1:8" ht="15.75" customHeight="1" x14ac:dyDescent="0.25">
      <c r="A46" s="10" t="s">
        <v>131</v>
      </c>
      <c r="B46" s="1051"/>
      <c r="C46" s="1051"/>
      <c r="D46" s="1051"/>
      <c r="E46" s="1051"/>
      <c r="F46" s="1051"/>
      <c r="G46" s="1051"/>
      <c r="H46" s="1051"/>
    </row>
    <row r="47" spans="1:8" ht="12.2" customHeight="1" x14ac:dyDescent="0.25">
      <c r="A47" s="1058" t="s">
        <v>1049</v>
      </c>
      <c r="B47" s="1058"/>
      <c r="C47" s="1058"/>
      <c r="D47" s="1"/>
      <c r="E47" s="1"/>
      <c r="F47" s="1"/>
      <c r="G47" s="1"/>
      <c r="H47" s="1"/>
    </row>
    <row r="48" spans="1:8" s="1" customFormat="1" ht="12.2" customHeight="1" x14ac:dyDescent="0.2">
      <c r="A48" s="1059" t="s">
        <v>536</v>
      </c>
      <c r="B48" s="1059"/>
    </row>
    <row r="49" spans="1:8" ht="15.75" customHeight="1" x14ac:dyDescent="0.25">
      <c r="A49" s="1056" t="s">
        <v>983</v>
      </c>
      <c r="B49" s="1056"/>
      <c r="C49" s="1053"/>
      <c r="D49" s="1053"/>
      <c r="E49" s="1053"/>
      <c r="F49" s="1053"/>
      <c r="G49" s="1053"/>
      <c r="H49" s="1053"/>
    </row>
    <row r="50" spans="1:8" ht="15.75" customHeight="1" x14ac:dyDescent="0.25">
      <c r="A50" s="10" t="s">
        <v>477</v>
      </c>
      <c r="B50" s="1052"/>
      <c r="C50" s="1052"/>
      <c r="D50" s="1052"/>
      <c r="E50" s="1052"/>
      <c r="F50" s="1052"/>
      <c r="G50" s="1052"/>
      <c r="H50" s="1052"/>
    </row>
    <row r="51" spans="1:8" ht="15.75" customHeight="1" x14ac:dyDescent="0.25">
      <c r="A51" s="10" t="s">
        <v>119</v>
      </c>
      <c r="B51" s="1052"/>
      <c r="C51" s="1052"/>
      <c r="D51" s="1052"/>
      <c r="E51" s="1052"/>
      <c r="F51" s="1052"/>
      <c r="G51" s="1052"/>
      <c r="H51" s="1052"/>
    </row>
    <row r="52" spans="1:8" ht="15.75" customHeight="1" x14ac:dyDescent="0.25">
      <c r="A52" s="10" t="s">
        <v>122</v>
      </c>
      <c r="B52" s="1052"/>
      <c r="C52" s="1052"/>
      <c r="D52" s="10" t="s">
        <v>123</v>
      </c>
      <c r="E52" s="330"/>
      <c r="F52" s="10" t="s">
        <v>121</v>
      </c>
      <c r="G52" s="1055"/>
      <c r="H52" s="1055"/>
    </row>
    <row r="53" spans="1:8" ht="15.75" customHeight="1" x14ac:dyDescent="0.25">
      <c r="A53" s="10" t="s">
        <v>130</v>
      </c>
      <c r="B53" s="1052"/>
      <c r="C53" s="1052"/>
      <c r="D53" s="1052"/>
      <c r="E53" s="1052"/>
      <c r="F53" s="1052"/>
      <c r="G53" s="1052"/>
      <c r="H53" s="1052"/>
    </row>
    <row r="54" spans="1:8" ht="15.75" customHeight="1" x14ac:dyDescent="0.25">
      <c r="A54" s="10" t="s">
        <v>132</v>
      </c>
      <c r="B54" s="1051"/>
      <c r="C54" s="1051"/>
      <c r="D54" s="1051"/>
      <c r="E54" s="1051"/>
      <c r="F54" s="1051"/>
      <c r="G54" s="1051"/>
      <c r="H54" s="1051"/>
    </row>
    <row r="55" spans="1:8" ht="15.75" customHeight="1" x14ac:dyDescent="0.25">
      <c r="A55" s="10" t="s">
        <v>131</v>
      </c>
      <c r="B55" s="1051"/>
      <c r="C55" s="1051"/>
      <c r="D55" s="1051"/>
      <c r="E55" s="1051"/>
      <c r="F55" s="1051"/>
      <c r="G55" s="1051"/>
      <c r="H55" s="1051"/>
    </row>
    <row r="56" spans="1:8" s="1" customFormat="1" ht="12.2" customHeight="1" x14ac:dyDescent="0.2"/>
    <row r="57" spans="1:8" ht="15.75" customHeight="1" x14ac:dyDescent="0.25">
      <c r="A57" s="1056" t="s">
        <v>779</v>
      </c>
      <c r="B57" s="1056"/>
      <c r="C57" s="1053"/>
      <c r="D57" s="1053"/>
      <c r="E57" s="1053"/>
      <c r="F57" s="1053"/>
      <c r="G57" s="1053"/>
      <c r="H57" s="1053"/>
    </row>
    <row r="58" spans="1:8" ht="15.75" customHeight="1" x14ac:dyDescent="0.25">
      <c r="A58" s="10" t="s">
        <v>477</v>
      </c>
      <c r="B58" s="1052"/>
      <c r="C58" s="1052"/>
      <c r="D58" s="1052"/>
      <c r="E58" s="1052"/>
      <c r="F58" s="1052"/>
      <c r="G58" s="1052"/>
      <c r="H58" s="1052"/>
    </row>
    <row r="59" spans="1:8" ht="15.75" customHeight="1" x14ac:dyDescent="0.25">
      <c r="A59" s="10" t="s">
        <v>119</v>
      </c>
      <c r="B59" s="1052"/>
      <c r="C59" s="1052"/>
      <c r="D59" s="1052"/>
      <c r="E59" s="1052"/>
      <c r="F59" s="1052"/>
      <c r="G59" s="1052"/>
      <c r="H59" s="1052"/>
    </row>
    <row r="60" spans="1:8" ht="15.75" customHeight="1" x14ac:dyDescent="0.25">
      <c r="A60" s="10" t="s">
        <v>122</v>
      </c>
      <c r="B60" s="1052"/>
      <c r="C60" s="1052"/>
      <c r="D60" s="10" t="s">
        <v>123</v>
      </c>
      <c r="E60" s="330"/>
      <c r="F60" s="10" t="s">
        <v>121</v>
      </c>
      <c r="G60" s="1055"/>
      <c r="H60" s="1055"/>
    </row>
    <row r="61" spans="1:8" ht="15.75" customHeight="1" x14ac:dyDescent="0.25">
      <c r="A61" s="10" t="s">
        <v>130</v>
      </c>
      <c r="B61" s="1052"/>
      <c r="C61" s="1052"/>
      <c r="D61" s="1052"/>
      <c r="E61" s="1052"/>
      <c r="F61" s="1052"/>
      <c r="G61" s="1052"/>
      <c r="H61" s="1052"/>
    </row>
    <row r="62" spans="1:8" ht="15.75" customHeight="1" x14ac:dyDescent="0.25">
      <c r="A62" s="10" t="s">
        <v>132</v>
      </c>
      <c r="B62" s="1051"/>
      <c r="C62" s="1051"/>
      <c r="D62" s="1051"/>
      <c r="E62" s="1051"/>
      <c r="F62" s="1051"/>
      <c r="G62" s="1051"/>
      <c r="H62" s="1051"/>
    </row>
    <row r="63" spans="1:8" ht="15.75" customHeight="1" x14ac:dyDescent="0.25">
      <c r="A63" s="10" t="s">
        <v>131</v>
      </c>
      <c r="B63" s="1051"/>
      <c r="C63" s="1051"/>
      <c r="D63" s="1051"/>
      <c r="E63" s="1051"/>
      <c r="F63" s="1051"/>
      <c r="G63" s="1051"/>
      <c r="H63" s="1051"/>
    </row>
    <row r="64" spans="1:8" s="1" customFormat="1" ht="12.2" customHeight="1" x14ac:dyDescent="0.2">
      <c r="A64" s="255"/>
    </row>
    <row r="65" spans="1:8" ht="15.75" customHeight="1" x14ac:dyDescent="0.25">
      <c r="A65" s="1056" t="s">
        <v>780</v>
      </c>
      <c r="B65" s="837"/>
      <c r="C65" s="881"/>
      <c r="D65" s="833"/>
      <c r="E65" s="833"/>
      <c r="F65" s="833"/>
      <c r="G65" s="833"/>
      <c r="H65" s="833"/>
    </row>
    <row r="66" spans="1:8" ht="15.75" customHeight="1" x14ac:dyDescent="0.25">
      <c r="A66" s="10" t="s">
        <v>477</v>
      </c>
      <c r="B66" s="977"/>
      <c r="C66" s="977"/>
      <c r="D66" s="977"/>
      <c r="E66" s="977"/>
      <c r="F66" s="977"/>
      <c r="G66" s="977"/>
      <c r="H66" s="977"/>
    </row>
    <row r="67" spans="1:8" ht="15.75" customHeight="1" x14ac:dyDescent="0.25">
      <c r="A67" s="10" t="s">
        <v>119</v>
      </c>
      <c r="B67" s="977"/>
      <c r="C67" s="977"/>
      <c r="D67" s="977"/>
      <c r="E67" s="977"/>
      <c r="F67" s="977"/>
      <c r="G67" s="977"/>
      <c r="H67" s="977"/>
    </row>
    <row r="68" spans="1:8" ht="15.75" customHeight="1" x14ac:dyDescent="0.25">
      <c r="A68" s="10" t="s">
        <v>122</v>
      </c>
      <c r="B68" s="977"/>
      <c r="C68" s="977"/>
      <c r="D68" s="10" t="s">
        <v>123</v>
      </c>
      <c r="E68" s="330"/>
      <c r="F68" s="10" t="s">
        <v>121</v>
      </c>
      <c r="G68" s="1055"/>
      <c r="H68" s="1055"/>
    </row>
    <row r="69" spans="1:8" ht="15.75" customHeight="1" x14ac:dyDescent="0.25">
      <c r="A69" s="10" t="s">
        <v>130</v>
      </c>
      <c r="B69" s="977"/>
      <c r="C69" s="977"/>
      <c r="D69" s="977"/>
      <c r="E69" s="977"/>
      <c r="F69" s="977"/>
      <c r="G69" s="977"/>
      <c r="H69" s="977"/>
    </row>
    <row r="70" spans="1:8" ht="15.75" customHeight="1" x14ac:dyDescent="0.25">
      <c r="A70" s="10" t="s">
        <v>132</v>
      </c>
      <c r="B70" s="1057"/>
      <c r="C70" s="1057"/>
      <c r="D70" s="1057"/>
      <c r="E70" s="1057"/>
      <c r="F70" s="1057"/>
      <c r="G70" s="1057"/>
      <c r="H70" s="1057"/>
    </row>
    <row r="71" spans="1:8" ht="15.75" customHeight="1" x14ac:dyDescent="0.25">
      <c r="A71" s="10" t="s">
        <v>131</v>
      </c>
      <c r="B71" s="1057"/>
      <c r="C71" s="1057"/>
      <c r="D71" s="1057"/>
      <c r="E71" s="1057"/>
      <c r="F71" s="1057"/>
      <c r="G71" s="1057"/>
      <c r="H71" s="1057"/>
    </row>
    <row r="72" spans="1:8" s="1" customFormat="1" ht="12.2" customHeight="1" x14ac:dyDescent="0.2"/>
    <row r="73" spans="1:8" ht="15.75" customHeight="1" x14ac:dyDescent="0.25">
      <c r="A73" s="1056" t="s">
        <v>781</v>
      </c>
      <c r="B73" s="1056"/>
      <c r="C73" s="1053"/>
      <c r="D73" s="1053"/>
      <c r="E73" s="1053"/>
      <c r="F73" s="1053"/>
      <c r="G73" s="1053"/>
      <c r="H73" s="1053"/>
    </row>
    <row r="74" spans="1:8" ht="15.75" customHeight="1" x14ac:dyDescent="0.25">
      <c r="A74" s="10" t="s">
        <v>477</v>
      </c>
      <c r="B74" s="1052"/>
      <c r="C74" s="1052"/>
      <c r="D74" s="1052"/>
      <c r="E74" s="1052"/>
      <c r="F74" s="1052"/>
      <c r="G74" s="1052"/>
      <c r="H74" s="1052"/>
    </row>
    <row r="75" spans="1:8" ht="15.75" customHeight="1" x14ac:dyDescent="0.25">
      <c r="A75" s="10" t="s">
        <v>119</v>
      </c>
      <c r="B75" s="1052"/>
      <c r="C75" s="1052"/>
      <c r="D75" s="1052"/>
      <c r="E75" s="1052"/>
      <c r="F75" s="1052"/>
      <c r="G75" s="1052"/>
      <c r="H75" s="1052"/>
    </row>
    <row r="76" spans="1:8" ht="15.75" customHeight="1" x14ac:dyDescent="0.25">
      <c r="A76" s="10" t="s">
        <v>122</v>
      </c>
      <c r="B76" s="1052"/>
      <c r="C76" s="1052"/>
      <c r="D76" s="10" t="s">
        <v>123</v>
      </c>
      <c r="E76" s="330"/>
      <c r="F76" s="10" t="s">
        <v>121</v>
      </c>
      <c r="G76" s="1055"/>
      <c r="H76" s="1055"/>
    </row>
    <row r="77" spans="1:8" ht="15.75" customHeight="1" x14ac:dyDescent="0.25">
      <c r="A77" s="10" t="s">
        <v>130</v>
      </c>
      <c r="B77" s="1052"/>
      <c r="C77" s="1052"/>
      <c r="D77" s="1052"/>
      <c r="E77" s="1052"/>
      <c r="F77" s="1052"/>
      <c r="G77" s="1052"/>
      <c r="H77" s="1052"/>
    </row>
    <row r="78" spans="1:8" ht="15.75" customHeight="1" x14ac:dyDescent="0.25">
      <c r="A78" s="10" t="s">
        <v>132</v>
      </c>
      <c r="B78" s="1051"/>
      <c r="C78" s="1051"/>
      <c r="D78" s="1051"/>
      <c r="E78" s="1051"/>
      <c r="F78" s="1051"/>
      <c r="G78" s="1051"/>
      <c r="H78" s="1051"/>
    </row>
    <row r="79" spans="1:8" ht="15.75" customHeight="1" x14ac:dyDescent="0.25">
      <c r="A79" s="10" t="s">
        <v>131</v>
      </c>
      <c r="B79" s="1051"/>
      <c r="C79" s="1051"/>
      <c r="D79" s="1051"/>
      <c r="E79" s="1051"/>
      <c r="F79" s="1051"/>
      <c r="G79" s="1051"/>
      <c r="H79" s="1051"/>
    </row>
    <row r="80" spans="1:8" s="1" customFormat="1" ht="12.2" customHeight="1" x14ac:dyDescent="0.2">
      <c r="A80" s="255"/>
    </row>
    <row r="81" spans="1:8" ht="15.75" customHeight="1" x14ac:dyDescent="0.25">
      <c r="A81" s="1056" t="s">
        <v>782</v>
      </c>
      <c r="B81" s="837"/>
      <c r="C81" s="881"/>
      <c r="D81" s="881"/>
      <c r="E81" s="881"/>
      <c r="F81" s="881"/>
      <c r="G81" s="881"/>
      <c r="H81" s="881"/>
    </row>
    <row r="82" spans="1:8" ht="15.75" customHeight="1" x14ac:dyDescent="0.25">
      <c r="A82" s="10" t="s">
        <v>477</v>
      </c>
      <c r="B82" s="1052"/>
      <c r="C82" s="1052"/>
      <c r="D82" s="1052"/>
      <c r="E82" s="1052"/>
      <c r="F82" s="1052"/>
      <c r="G82" s="1052"/>
      <c r="H82" s="1052"/>
    </row>
    <row r="83" spans="1:8" ht="15.75" customHeight="1" x14ac:dyDescent="0.25">
      <c r="A83" s="10" t="s">
        <v>119</v>
      </c>
      <c r="B83" s="1052"/>
      <c r="C83" s="1052"/>
      <c r="D83" s="1052"/>
      <c r="E83" s="1052"/>
      <c r="F83" s="1052"/>
      <c r="G83" s="1052"/>
      <c r="H83" s="1052"/>
    </row>
    <row r="84" spans="1:8" ht="15.75" customHeight="1" x14ac:dyDescent="0.25">
      <c r="A84" s="10" t="s">
        <v>122</v>
      </c>
      <c r="B84" s="1052"/>
      <c r="C84" s="1052"/>
      <c r="D84" s="10" t="s">
        <v>123</v>
      </c>
      <c r="E84" s="330"/>
      <c r="F84" s="10" t="s">
        <v>121</v>
      </c>
      <c r="G84" s="1055"/>
      <c r="H84" s="1055"/>
    </row>
    <row r="85" spans="1:8" ht="15.75" customHeight="1" x14ac:dyDescent="0.25">
      <c r="A85" s="10" t="s">
        <v>130</v>
      </c>
      <c r="B85" s="1052"/>
      <c r="C85" s="1052"/>
      <c r="D85" s="1052"/>
      <c r="E85" s="1052"/>
      <c r="F85" s="1052"/>
      <c r="G85" s="1052"/>
      <c r="H85" s="1052"/>
    </row>
    <row r="86" spans="1:8" ht="15.75" customHeight="1" x14ac:dyDescent="0.25">
      <c r="A86" s="10" t="s">
        <v>132</v>
      </c>
      <c r="B86" s="1051"/>
      <c r="C86" s="1051"/>
      <c r="D86" s="1051"/>
      <c r="E86" s="1051"/>
      <c r="F86" s="1051"/>
      <c r="G86" s="1051"/>
      <c r="H86" s="1051"/>
    </row>
    <row r="87" spans="1:8" ht="15.75" customHeight="1" x14ac:dyDescent="0.25">
      <c r="A87" s="10" t="s">
        <v>131</v>
      </c>
      <c r="B87" s="1051"/>
      <c r="C87" s="1051"/>
      <c r="D87" s="1051"/>
      <c r="E87" s="1051"/>
      <c r="F87" s="1051"/>
      <c r="G87" s="1051"/>
      <c r="H87" s="1051"/>
    </row>
    <row r="88" spans="1:8" s="1" customFormat="1" ht="12.2" customHeight="1" x14ac:dyDescent="0.2"/>
    <row r="89" spans="1:8" ht="15.75" customHeight="1" x14ac:dyDescent="0.25">
      <c r="A89" s="1056" t="s">
        <v>783</v>
      </c>
      <c r="B89" s="837"/>
      <c r="C89" s="881"/>
      <c r="D89" s="833"/>
      <c r="E89" s="833"/>
      <c r="F89" s="833"/>
      <c r="G89" s="833"/>
      <c r="H89" s="833"/>
    </row>
    <row r="90" spans="1:8" ht="15.75" customHeight="1" x14ac:dyDescent="0.25">
      <c r="A90" s="10" t="s">
        <v>477</v>
      </c>
      <c r="B90" s="1052"/>
      <c r="C90" s="1052"/>
      <c r="D90" s="1052"/>
      <c r="E90" s="1052"/>
      <c r="F90" s="1052"/>
      <c r="G90" s="1052"/>
      <c r="H90" s="1052"/>
    </row>
    <row r="91" spans="1:8" ht="15.75" customHeight="1" x14ac:dyDescent="0.25">
      <c r="A91" s="10" t="s">
        <v>119</v>
      </c>
      <c r="B91" s="1052"/>
      <c r="C91" s="1052"/>
      <c r="D91" s="1052"/>
      <c r="E91" s="1052"/>
      <c r="F91" s="1052"/>
      <c r="G91" s="1052"/>
      <c r="H91" s="1052"/>
    </row>
    <row r="92" spans="1:8" ht="15.75" customHeight="1" x14ac:dyDescent="0.25">
      <c r="A92" s="10" t="s">
        <v>122</v>
      </c>
      <c r="B92" s="1052"/>
      <c r="C92" s="1061"/>
      <c r="D92" s="10" t="s">
        <v>123</v>
      </c>
      <c r="E92" s="330"/>
      <c r="F92" s="10" t="s">
        <v>121</v>
      </c>
      <c r="G92" s="1055"/>
      <c r="H92" s="1062"/>
    </row>
    <row r="93" spans="1:8" ht="15.75" customHeight="1" x14ac:dyDescent="0.25">
      <c r="A93" s="10" t="s">
        <v>130</v>
      </c>
      <c r="B93" s="1052"/>
      <c r="C93" s="1052"/>
      <c r="D93" s="1052"/>
      <c r="E93" s="1052"/>
      <c r="F93" s="1052"/>
      <c r="G93" s="1052"/>
      <c r="H93" s="1052"/>
    </row>
    <row r="94" spans="1:8" ht="15.75" customHeight="1" x14ac:dyDescent="0.25">
      <c r="A94" s="10" t="s">
        <v>132</v>
      </c>
      <c r="B94" s="1051"/>
      <c r="C94" s="1051"/>
      <c r="D94" s="1051"/>
      <c r="E94" s="1051"/>
      <c r="F94" s="1051"/>
      <c r="G94" s="1051"/>
      <c r="H94" s="1051"/>
    </row>
    <row r="95" spans="1:8" ht="15.75" customHeight="1" x14ac:dyDescent="0.25">
      <c r="A95" s="10" t="s">
        <v>131</v>
      </c>
      <c r="B95" s="1051"/>
      <c r="C95" s="1051"/>
      <c r="D95" s="1051"/>
      <c r="E95" s="1051"/>
      <c r="F95" s="1051"/>
      <c r="G95" s="1051"/>
      <c r="H95" s="1051"/>
    </row>
    <row r="96" spans="1:8" s="1" customFormat="1" ht="12.2" customHeight="1" x14ac:dyDescent="0.2">
      <c r="A96" s="1059" t="s">
        <v>536</v>
      </c>
      <c r="B96" s="1059"/>
    </row>
    <row r="97" spans="1:8" s="1" customFormat="1" ht="15.75" customHeight="1" x14ac:dyDescent="0.25">
      <c r="A97" s="1056" t="s">
        <v>784</v>
      </c>
      <c r="B97" s="1056"/>
      <c r="C97" s="1053"/>
      <c r="D97" s="1053"/>
      <c r="E97" s="1053"/>
      <c r="F97" s="1053"/>
      <c r="G97" s="1053"/>
      <c r="H97" s="1053"/>
    </row>
    <row r="98" spans="1:8" s="1" customFormat="1" ht="15.75" customHeight="1" x14ac:dyDescent="0.25">
      <c r="A98" s="10" t="s">
        <v>477</v>
      </c>
      <c r="B98" s="1052"/>
      <c r="C98" s="1052"/>
      <c r="D98" s="1052"/>
      <c r="E98" s="1052"/>
      <c r="F98" s="1052"/>
      <c r="G98" s="1052"/>
      <c r="H98" s="1052"/>
    </row>
    <row r="99" spans="1:8" s="1" customFormat="1" ht="15.75" customHeight="1" x14ac:dyDescent="0.25">
      <c r="A99" s="10" t="s">
        <v>119</v>
      </c>
      <c r="B99" s="1052"/>
      <c r="C99" s="1052"/>
      <c r="D99" s="1052"/>
      <c r="E99" s="1052"/>
      <c r="F99" s="1052"/>
      <c r="G99" s="1052"/>
      <c r="H99" s="1052"/>
    </row>
    <row r="100" spans="1:8" s="1" customFormat="1" ht="15.75" customHeight="1" x14ac:dyDescent="0.25">
      <c r="A100" s="10" t="s">
        <v>122</v>
      </c>
      <c r="B100" s="1052"/>
      <c r="C100" s="1052"/>
      <c r="D100" s="10" t="s">
        <v>123</v>
      </c>
      <c r="E100" s="330"/>
      <c r="F100" s="10" t="s">
        <v>121</v>
      </c>
      <c r="G100" s="1055"/>
      <c r="H100" s="1055"/>
    </row>
    <row r="101" spans="1:8" s="1" customFormat="1" ht="15.75" customHeight="1" x14ac:dyDescent="0.25">
      <c r="A101" s="10" t="s">
        <v>130</v>
      </c>
      <c r="B101" s="1052"/>
      <c r="C101" s="1052"/>
      <c r="D101" s="1052"/>
      <c r="E101" s="1052"/>
      <c r="F101" s="1052"/>
      <c r="G101" s="1052"/>
      <c r="H101" s="1052"/>
    </row>
    <row r="102" spans="1:8" s="1" customFormat="1" ht="15.75" customHeight="1" x14ac:dyDescent="0.25">
      <c r="A102" s="10" t="s">
        <v>132</v>
      </c>
      <c r="B102" s="1051"/>
      <c r="C102" s="1051"/>
      <c r="D102" s="1051"/>
      <c r="E102" s="1051"/>
      <c r="F102" s="1051"/>
      <c r="G102" s="1051"/>
      <c r="H102" s="1051"/>
    </row>
    <row r="103" spans="1:8" s="1" customFormat="1" ht="15.75" customHeight="1" x14ac:dyDescent="0.25">
      <c r="A103" s="10" t="s">
        <v>131</v>
      </c>
      <c r="B103" s="1051"/>
      <c r="C103" s="1051"/>
      <c r="D103" s="1051"/>
      <c r="E103" s="1051"/>
      <c r="F103" s="1051"/>
      <c r="G103" s="1051"/>
      <c r="H103" s="1051"/>
    </row>
    <row r="104" spans="1:8" s="1" customFormat="1" ht="12.2" customHeight="1" x14ac:dyDescent="0.2">
      <c r="A104" s="255"/>
    </row>
    <row r="105" spans="1:8" ht="15.75" customHeight="1" x14ac:dyDescent="0.25">
      <c r="A105" s="1056" t="s">
        <v>785</v>
      </c>
      <c r="B105" s="1056"/>
      <c r="C105" s="1053"/>
      <c r="D105" s="1053"/>
      <c r="E105" s="1053"/>
      <c r="F105" s="1053"/>
      <c r="G105" s="1053"/>
      <c r="H105" s="1053"/>
    </row>
    <row r="106" spans="1:8" ht="15.75" customHeight="1" x14ac:dyDescent="0.25">
      <c r="A106" s="10" t="s">
        <v>477</v>
      </c>
      <c r="B106" s="1052"/>
      <c r="C106" s="1052"/>
      <c r="D106" s="1052"/>
      <c r="E106" s="1052"/>
      <c r="F106" s="1052"/>
      <c r="G106" s="1052"/>
      <c r="H106" s="1052"/>
    </row>
    <row r="107" spans="1:8" ht="15.75" customHeight="1" x14ac:dyDescent="0.25">
      <c r="A107" s="10" t="s">
        <v>119</v>
      </c>
      <c r="B107" s="1052"/>
      <c r="C107" s="1052"/>
      <c r="D107" s="1052"/>
      <c r="E107" s="1052"/>
      <c r="F107" s="1052"/>
      <c r="G107" s="1052"/>
      <c r="H107" s="1052"/>
    </row>
    <row r="108" spans="1:8" ht="15.75" customHeight="1" x14ac:dyDescent="0.25">
      <c r="A108" s="10" t="s">
        <v>122</v>
      </c>
      <c r="B108" s="1052"/>
      <c r="C108" s="1052"/>
      <c r="D108" s="10" t="s">
        <v>123</v>
      </c>
      <c r="E108" s="330"/>
      <c r="F108" s="10" t="s">
        <v>121</v>
      </c>
      <c r="G108" s="1055"/>
      <c r="H108" s="1055"/>
    </row>
    <row r="109" spans="1:8" ht="15.75" customHeight="1" x14ac:dyDescent="0.25">
      <c r="A109" s="10" t="s">
        <v>130</v>
      </c>
      <c r="B109" s="1052"/>
      <c r="C109" s="1052"/>
      <c r="D109" s="1052"/>
      <c r="E109" s="1052"/>
      <c r="F109" s="1052"/>
      <c r="G109" s="1052"/>
      <c r="H109" s="1052"/>
    </row>
    <row r="110" spans="1:8" s="1" customFormat="1" ht="15.75" customHeight="1" x14ac:dyDescent="0.25">
      <c r="A110" s="10" t="s">
        <v>132</v>
      </c>
      <c r="B110" s="1051"/>
      <c r="C110" s="1051"/>
      <c r="D110" s="1051"/>
      <c r="E110" s="1051"/>
      <c r="F110" s="1051"/>
      <c r="G110" s="1051"/>
      <c r="H110" s="1051"/>
    </row>
    <row r="111" spans="1:8" ht="15.75" customHeight="1" x14ac:dyDescent="0.25">
      <c r="A111" s="10" t="s">
        <v>131</v>
      </c>
      <c r="B111" s="1051"/>
      <c r="C111" s="1051"/>
      <c r="D111" s="1051"/>
      <c r="E111" s="1051"/>
      <c r="F111" s="1051"/>
      <c r="G111" s="1051"/>
      <c r="H111" s="1051"/>
    </row>
    <row r="112" spans="1:8" ht="12.2" customHeight="1" x14ac:dyDescent="0.25"/>
    <row r="113" spans="1:8" ht="15.75" customHeight="1" x14ac:dyDescent="0.25">
      <c r="A113" s="1056" t="s">
        <v>844</v>
      </c>
      <c r="B113" s="1056"/>
      <c r="C113" s="1053"/>
      <c r="D113" s="1053"/>
      <c r="E113" s="1053"/>
      <c r="F113" s="1053"/>
      <c r="G113" s="1053"/>
      <c r="H113" s="1053"/>
    </row>
    <row r="114" spans="1:8" ht="15.75" customHeight="1" x14ac:dyDescent="0.25">
      <c r="A114" s="10" t="s">
        <v>477</v>
      </c>
      <c r="B114" s="1052"/>
      <c r="C114" s="1052"/>
      <c r="D114" s="1052"/>
      <c r="E114" s="1052"/>
      <c r="F114" s="1052"/>
      <c r="G114" s="1052"/>
      <c r="H114" s="1052"/>
    </row>
    <row r="115" spans="1:8" ht="15.75" customHeight="1" x14ac:dyDescent="0.25">
      <c r="A115" s="10" t="s">
        <v>119</v>
      </c>
      <c r="B115" s="1052"/>
      <c r="C115" s="1052"/>
      <c r="D115" s="1052"/>
      <c r="E115" s="1052"/>
      <c r="F115" s="1052"/>
      <c r="G115" s="1052"/>
      <c r="H115" s="1052"/>
    </row>
    <row r="116" spans="1:8" ht="15.75" customHeight="1" x14ac:dyDescent="0.25">
      <c r="A116" s="10" t="s">
        <v>122</v>
      </c>
      <c r="B116" s="1052"/>
      <c r="C116" s="1052"/>
      <c r="D116" s="10" t="s">
        <v>123</v>
      </c>
      <c r="E116" s="330"/>
      <c r="F116" s="10" t="s">
        <v>121</v>
      </c>
      <c r="G116" s="1055"/>
      <c r="H116" s="1055"/>
    </row>
    <row r="117" spans="1:8" ht="15.75" customHeight="1" x14ac:dyDescent="0.25">
      <c r="A117" s="10" t="s">
        <v>130</v>
      </c>
      <c r="B117" s="1052"/>
      <c r="C117" s="1052"/>
      <c r="D117" s="1052"/>
      <c r="E117" s="1052"/>
      <c r="F117" s="1052"/>
      <c r="G117" s="1052"/>
      <c r="H117" s="1052"/>
    </row>
    <row r="118" spans="1:8" ht="15.75" customHeight="1" x14ac:dyDescent="0.25">
      <c r="A118" s="10" t="s">
        <v>132</v>
      </c>
      <c r="B118" s="1051"/>
      <c r="C118" s="1051"/>
      <c r="D118" s="1051"/>
      <c r="E118" s="1051"/>
      <c r="F118" s="1051"/>
      <c r="G118" s="1051"/>
      <c r="H118" s="1051"/>
    </row>
    <row r="119" spans="1:8" ht="15.75" customHeight="1" x14ac:dyDescent="0.25">
      <c r="A119" s="10" t="s">
        <v>131</v>
      </c>
      <c r="B119" s="1051"/>
      <c r="C119" s="1051"/>
      <c r="D119" s="1051"/>
      <c r="E119" s="1051"/>
      <c r="F119" s="1051"/>
      <c r="G119" s="1051"/>
      <c r="H119" s="1051"/>
    </row>
    <row r="120" spans="1:8" ht="15.75" customHeight="1" x14ac:dyDescent="0.25"/>
    <row r="121" spans="1:8" ht="15.75" customHeight="1" x14ac:dyDescent="0.25">
      <c r="A121" s="837" t="s">
        <v>791</v>
      </c>
      <c r="B121" s="837"/>
      <c r="C121" s="837"/>
      <c r="D121" s="837"/>
      <c r="E121" s="837"/>
      <c r="F121" s="837"/>
      <c r="G121" s="837"/>
      <c r="H121" s="837"/>
    </row>
    <row r="122" spans="1:8" ht="15.75" customHeight="1" x14ac:dyDescent="0.25">
      <c r="A122" s="837" t="s">
        <v>788</v>
      </c>
      <c r="B122" s="837"/>
      <c r="C122" s="837"/>
      <c r="D122" s="837"/>
      <c r="E122" s="837"/>
      <c r="F122" s="837"/>
      <c r="G122" s="837"/>
      <c r="H122" s="837"/>
    </row>
    <row r="123" spans="1:8" ht="15.75" customHeight="1" x14ac:dyDescent="0.25">
      <c r="A123" s="837" t="s">
        <v>789</v>
      </c>
      <c r="B123" s="837"/>
      <c r="C123" s="837"/>
      <c r="D123" s="837"/>
      <c r="E123" s="837"/>
      <c r="F123" s="837"/>
      <c r="G123" s="837"/>
      <c r="H123" s="837"/>
    </row>
    <row r="124" spans="1:8" ht="15.75" customHeight="1" x14ac:dyDescent="0.25">
      <c r="A124" s="837" t="s">
        <v>792</v>
      </c>
      <c r="B124" s="837"/>
      <c r="C124" s="837"/>
      <c r="D124" s="837"/>
      <c r="E124" s="837"/>
      <c r="F124" s="837"/>
      <c r="G124" s="837"/>
      <c r="H124" s="837"/>
    </row>
    <row r="125" spans="1:8" ht="15.75" customHeight="1" x14ac:dyDescent="0.25">
      <c r="A125" s="198" t="s">
        <v>790</v>
      </c>
      <c r="B125" s="198"/>
      <c r="C125" s="198"/>
      <c r="D125" s="198"/>
      <c r="E125" s="198"/>
      <c r="F125" s="198"/>
      <c r="G125" s="198"/>
      <c r="H125" s="198"/>
    </row>
    <row r="126" spans="1:8" ht="12.2" customHeight="1" x14ac:dyDescent="0.25"/>
    <row r="127" spans="1:8" ht="15.75" customHeight="1" x14ac:dyDescent="0.25">
      <c r="A127" s="881"/>
      <c r="B127" s="881"/>
      <c r="C127" s="881"/>
      <c r="D127" s="881"/>
      <c r="E127" s="881"/>
      <c r="F127" s="881"/>
      <c r="G127" s="881"/>
      <c r="H127" s="881"/>
    </row>
    <row r="128" spans="1:8" ht="15.75" customHeight="1" x14ac:dyDescent="0.25">
      <c r="A128" s="977"/>
      <c r="B128" s="977"/>
      <c r="C128" s="977"/>
      <c r="D128" s="977"/>
      <c r="E128" s="977"/>
      <c r="F128" s="977"/>
      <c r="G128" s="977"/>
      <c r="H128" s="977"/>
    </row>
    <row r="129" spans="1:8" ht="15.75" customHeight="1" x14ac:dyDescent="0.25">
      <c r="A129" s="977"/>
      <c r="B129" s="977"/>
      <c r="C129" s="977"/>
      <c r="D129" s="977"/>
      <c r="E129" s="977"/>
      <c r="F129" s="977"/>
      <c r="G129" s="977"/>
      <c r="H129" s="977"/>
    </row>
    <row r="130" spans="1:8" ht="15.75" customHeight="1" x14ac:dyDescent="0.25">
      <c r="A130" s="977"/>
      <c r="B130" s="977"/>
      <c r="C130" s="977"/>
      <c r="D130" s="977"/>
      <c r="E130" s="977"/>
      <c r="F130" s="977"/>
      <c r="G130" s="977"/>
      <c r="H130" s="977"/>
    </row>
    <row r="131" spans="1:8" ht="15.75" customHeight="1" x14ac:dyDescent="0.25">
      <c r="A131" s="977"/>
      <c r="B131" s="977"/>
      <c r="C131" s="977"/>
      <c r="D131" s="977"/>
      <c r="E131" s="977"/>
      <c r="F131" s="977"/>
      <c r="G131" s="977"/>
      <c r="H131" s="977"/>
    </row>
    <row r="132" spans="1:8" ht="15.75" customHeight="1" x14ac:dyDescent="0.25">
      <c r="A132" s="977"/>
      <c r="B132" s="977"/>
      <c r="C132" s="977"/>
      <c r="D132" s="977"/>
      <c r="E132" s="977"/>
      <c r="F132" s="977"/>
      <c r="G132" s="977"/>
      <c r="H132" s="977"/>
    </row>
    <row r="133" spans="1:8" ht="15.75" customHeight="1" x14ac:dyDescent="0.25">
      <c r="A133" s="977"/>
      <c r="B133" s="977"/>
      <c r="C133" s="977"/>
      <c r="D133" s="977"/>
      <c r="E133" s="977"/>
      <c r="F133" s="977"/>
      <c r="G133" s="977"/>
      <c r="H133" s="977"/>
    </row>
    <row r="134" spans="1:8" ht="15.75" customHeight="1" x14ac:dyDescent="0.25">
      <c r="A134" s="977"/>
      <c r="B134" s="977"/>
      <c r="C134" s="977"/>
      <c r="D134" s="977"/>
      <c r="E134" s="977"/>
      <c r="F134" s="977"/>
      <c r="G134" s="977"/>
      <c r="H134" s="977"/>
    </row>
    <row r="135" spans="1:8" ht="15.75" customHeight="1" x14ac:dyDescent="0.25">
      <c r="A135" s="977"/>
      <c r="B135" s="977"/>
      <c r="C135" s="977"/>
      <c r="D135" s="977"/>
      <c r="E135" s="977"/>
      <c r="F135" s="977"/>
      <c r="G135" s="977"/>
      <c r="H135" s="977"/>
    </row>
    <row r="136" spans="1:8" ht="15.75" customHeight="1" x14ac:dyDescent="0.25">
      <c r="A136" s="977"/>
      <c r="B136" s="977"/>
      <c r="C136" s="977"/>
      <c r="D136" s="977"/>
      <c r="E136" s="977"/>
      <c r="F136" s="977"/>
      <c r="G136" s="977"/>
      <c r="H136" s="977"/>
    </row>
    <row r="137" spans="1:8" ht="15.75" customHeight="1" x14ac:dyDescent="0.25">
      <c r="A137" s="977"/>
      <c r="B137" s="977"/>
      <c r="C137" s="977"/>
      <c r="D137" s="977"/>
      <c r="E137" s="977"/>
      <c r="F137" s="977"/>
      <c r="G137" s="977"/>
      <c r="H137" s="977"/>
    </row>
    <row r="138" spans="1:8" ht="15.75" customHeight="1" x14ac:dyDescent="0.25">
      <c r="A138" s="977"/>
      <c r="B138" s="977"/>
      <c r="C138" s="977"/>
      <c r="D138" s="977"/>
      <c r="E138" s="977"/>
      <c r="F138" s="977"/>
      <c r="G138" s="977"/>
      <c r="H138" s="977"/>
    </row>
    <row r="139" spans="1:8" ht="15.75" customHeight="1" x14ac:dyDescent="0.25">
      <c r="A139" s="977"/>
      <c r="B139" s="977"/>
      <c r="C139" s="977"/>
      <c r="D139" s="977"/>
      <c r="E139" s="977"/>
      <c r="F139" s="977"/>
      <c r="G139" s="977"/>
      <c r="H139" s="977"/>
    </row>
    <row r="140" spans="1:8" ht="15.75" customHeight="1" x14ac:dyDescent="0.25">
      <c r="A140" s="837"/>
      <c r="B140" s="837"/>
      <c r="C140" s="837"/>
      <c r="D140" s="837"/>
      <c r="E140" s="837"/>
      <c r="F140" s="837"/>
      <c r="G140" s="837"/>
      <c r="H140" s="842"/>
    </row>
  </sheetData>
  <sheetProtection algorithmName="SHA-512" hashValue="0M/xI0a51Ndl8YjBsg1hhzfZBuKjMRq4ct7cTmY46pe6/PexRB5s/iDm+ejTzp4QlR392euxqCt3r0Rie2ySmw==" saltValue="W57vkMpYAaQvl00zfHofsw==" spinCount="100000" sheet="1" selectLockedCells="1"/>
  <customSheetViews>
    <customSheetView guid="{A864C9AA-4007-4286-9E16-75AE4BD6E317}" showPageBreaks="1" printArea="1" view="pageBreakPreview">
      <selection activeCell="C13" sqref="C13:H13"/>
      <rowBreaks count="1" manualBreakCount="1">
        <brk id="47" max="7" man="1"/>
      </rowBreaks>
      <pageMargins left="0.7" right="0.4" top="0.5" bottom="0.5" header="0.3" footer="0.3"/>
      <pageSetup orientation="portrait" r:id="rId1"/>
      <headerFooter>
        <oddFooter>&amp;C&amp;8Page &amp;P</oddFooter>
      </headerFooter>
    </customSheetView>
  </customSheetViews>
  <mergeCells count="148">
    <mergeCell ref="A134:H134"/>
    <mergeCell ref="A135:H135"/>
    <mergeCell ref="A136:H136"/>
    <mergeCell ref="A137:H137"/>
    <mergeCell ref="B91:H91"/>
    <mergeCell ref="B92:C92"/>
    <mergeCell ref="B93:H93"/>
    <mergeCell ref="B94:H94"/>
    <mergeCell ref="B95:H95"/>
    <mergeCell ref="G92:H92"/>
    <mergeCell ref="A124:H124"/>
    <mergeCell ref="B118:H118"/>
    <mergeCell ref="B119:H119"/>
    <mergeCell ref="B16:C16"/>
    <mergeCell ref="G16:H16"/>
    <mergeCell ref="A131:H131"/>
    <mergeCell ref="A132:H132"/>
    <mergeCell ref="A133:H133"/>
    <mergeCell ref="B85:H85"/>
    <mergeCell ref="B86:H86"/>
    <mergeCell ref="B87:H87"/>
    <mergeCell ref="A89:B89"/>
    <mergeCell ref="B22:H22"/>
    <mergeCell ref="B23:H23"/>
    <mergeCell ref="B24:C24"/>
    <mergeCell ref="G24:H24"/>
    <mergeCell ref="B25:H25"/>
    <mergeCell ref="A31:B31"/>
    <mergeCell ref="C31:H31"/>
    <mergeCell ref="G34:H34"/>
    <mergeCell ref="A97:B97"/>
    <mergeCell ref="G100:H100"/>
    <mergeCell ref="B42:H42"/>
    <mergeCell ref="A65:B65"/>
    <mergeCell ref="A81:B81"/>
    <mergeCell ref="B51:H51"/>
    <mergeCell ref="B52:C52"/>
    <mergeCell ref="B53:H53"/>
    <mergeCell ref="B55:H55"/>
    <mergeCell ref="B58:H58"/>
    <mergeCell ref="B59:H59"/>
    <mergeCell ref="B54:H54"/>
    <mergeCell ref="B84:C84"/>
    <mergeCell ref="B74:H74"/>
    <mergeCell ref="B75:H75"/>
    <mergeCell ref="B76:C76"/>
    <mergeCell ref="B77:H77"/>
    <mergeCell ref="B78:H78"/>
    <mergeCell ref="B79:H79"/>
    <mergeCell ref="B68:C68"/>
    <mergeCell ref="G68:H68"/>
    <mergeCell ref="G84:H84"/>
    <mergeCell ref="A138:H138"/>
    <mergeCell ref="A139:H139"/>
    <mergeCell ref="A113:B113"/>
    <mergeCell ref="C113:H113"/>
    <mergeCell ref="B114:H114"/>
    <mergeCell ref="A1:H1"/>
    <mergeCell ref="A28:F28"/>
    <mergeCell ref="A47:C47"/>
    <mergeCell ref="A48:B48"/>
    <mergeCell ref="A96:B96"/>
    <mergeCell ref="A121:H121"/>
    <mergeCell ref="A122:H122"/>
    <mergeCell ref="A123:H123"/>
    <mergeCell ref="A2:H2"/>
    <mergeCell ref="A3:H3"/>
    <mergeCell ref="A4:H4"/>
    <mergeCell ref="A5:H5"/>
    <mergeCell ref="A6:H6"/>
    <mergeCell ref="A7:H7"/>
    <mergeCell ref="A8:H8"/>
    <mergeCell ref="A11:H11"/>
    <mergeCell ref="B32:H32"/>
    <mergeCell ref="B33:H33"/>
    <mergeCell ref="B50:H50"/>
    <mergeCell ref="B17:H17"/>
    <mergeCell ref="B26:H26"/>
    <mergeCell ref="A140:H140"/>
    <mergeCell ref="A130:H130"/>
    <mergeCell ref="A129:H129"/>
    <mergeCell ref="A127:H127"/>
    <mergeCell ref="A128:H128"/>
    <mergeCell ref="B101:H101"/>
    <mergeCell ref="B102:H102"/>
    <mergeCell ref="B103:H103"/>
    <mergeCell ref="C97:H97"/>
    <mergeCell ref="B98:H98"/>
    <mergeCell ref="B99:H99"/>
    <mergeCell ref="B100:C100"/>
    <mergeCell ref="A105:B105"/>
    <mergeCell ref="C105:H105"/>
    <mergeCell ref="B106:H106"/>
    <mergeCell ref="B107:H107"/>
    <mergeCell ref="B108:C108"/>
    <mergeCell ref="G108:H108"/>
    <mergeCell ref="B115:H115"/>
    <mergeCell ref="B116:C116"/>
    <mergeCell ref="G116:H116"/>
    <mergeCell ref="B117:H117"/>
    <mergeCell ref="A10:H10"/>
    <mergeCell ref="C40:H40"/>
    <mergeCell ref="G52:H52"/>
    <mergeCell ref="G43:H43"/>
    <mergeCell ref="C73:H73"/>
    <mergeCell ref="G76:H76"/>
    <mergeCell ref="B61:H61"/>
    <mergeCell ref="B62:H62"/>
    <mergeCell ref="B63:H63"/>
    <mergeCell ref="C49:H49"/>
    <mergeCell ref="G60:H60"/>
    <mergeCell ref="A40:B40"/>
    <mergeCell ref="A49:B49"/>
    <mergeCell ref="A57:B57"/>
    <mergeCell ref="A73:B73"/>
    <mergeCell ref="B41:H41"/>
    <mergeCell ref="C13:H13"/>
    <mergeCell ref="B14:H14"/>
    <mergeCell ref="B15:H15"/>
    <mergeCell ref="B67:H67"/>
    <mergeCell ref="B69:H69"/>
    <mergeCell ref="B70:H70"/>
    <mergeCell ref="B71:H71"/>
    <mergeCell ref="A21:B21"/>
    <mergeCell ref="B18:H18"/>
    <mergeCell ref="B19:H19"/>
    <mergeCell ref="C65:H65"/>
    <mergeCell ref="B109:H109"/>
    <mergeCell ref="B110:H110"/>
    <mergeCell ref="B111:H111"/>
    <mergeCell ref="B66:H66"/>
    <mergeCell ref="C21:H21"/>
    <mergeCell ref="B60:C60"/>
    <mergeCell ref="C57:H57"/>
    <mergeCell ref="B34:C34"/>
    <mergeCell ref="B35:H35"/>
    <mergeCell ref="B36:H36"/>
    <mergeCell ref="B37:H37"/>
    <mergeCell ref="B43:C43"/>
    <mergeCell ref="B44:H44"/>
    <mergeCell ref="B45:H45"/>
    <mergeCell ref="B46:H46"/>
    <mergeCell ref="B27:H27"/>
    <mergeCell ref="C89:H89"/>
    <mergeCell ref="B90:H90"/>
    <mergeCell ref="C81:H81"/>
    <mergeCell ref="B82:H82"/>
    <mergeCell ref="B83:H83"/>
  </mergeCells>
  <pageMargins left="0.7" right="0.4" top="0.5" bottom="0.5" header="0.3" footer="0.3"/>
  <pageSetup scale="92" orientation="portrait" r:id="rId2"/>
  <headerFooter>
    <oddFooter>&amp;C&amp;8Page &amp;P</oddFoot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21</vt:i4>
      </vt:variant>
    </vt:vector>
  </HeadingPairs>
  <TitlesOfParts>
    <vt:vector size="30" baseType="lpstr">
      <vt:lpstr>Cover</vt:lpstr>
      <vt:lpstr>Table of Contents</vt:lpstr>
      <vt:lpstr>Certification</vt:lpstr>
      <vt:lpstr>Application checklist</vt:lpstr>
      <vt:lpstr>Self Score</vt:lpstr>
      <vt:lpstr>Application</vt:lpstr>
      <vt:lpstr>Summary Construction Cost </vt:lpstr>
      <vt:lpstr>Pro-Forma</vt:lpstr>
      <vt:lpstr>Development Team</vt:lpstr>
      <vt:lpstr>'Application checklist'!Check211</vt:lpstr>
      <vt:lpstr>'Application checklist'!Check212</vt:lpstr>
      <vt:lpstr>'Application checklist'!Check213</vt:lpstr>
      <vt:lpstr>'Application checklist'!Check214</vt:lpstr>
      <vt:lpstr>'Application checklist'!Check216</vt:lpstr>
      <vt:lpstr>'Application checklist'!Check217</vt:lpstr>
      <vt:lpstr>'Application checklist'!Check221</vt:lpstr>
      <vt:lpstr>'Application checklist'!Check222</vt:lpstr>
      <vt:lpstr>'Application checklist'!Check223</vt:lpstr>
      <vt:lpstr>'Application checklist'!Check224</vt:lpstr>
      <vt:lpstr>'Application checklist'!Check243</vt:lpstr>
      <vt:lpstr>Application!Print_Area</vt:lpstr>
      <vt:lpstr>'Application checklist'!Print_Area</vt:lpstr>
      <vt:lpstr>Certification!Print_Area</vt:lpstr>
      <vt:lpstr>Cover!Print_Area</vt:lpstr>
      <vt:lpstr>'Development Team'!Print_Area</vt:lpstr>
      <vt:lpstr>'Pro-Forma'!Print_Area</vt:lpstr>
      <vt:lpstr>'Self Score'!Print_Area</vt:lpstr>
      <vt:lpstr>'Table of Contents'!Print_Area</vt:lpstr>
      <vt:lpstr>'Application checklist'!Print_Titles</vt:lpstr>
      <vt:lpstr>Application!Text482</vt:lpstr>
    </vt:vector>
  </TitlesOfParts>
  <Company>State of Arkansas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tgreen</dc:creator>
  <cp:lastModifiedBy>John Blackwell</cp:lastModifiedBy>
  <cp:lastPrinted>2024-11-13T21:05:15Z</cp:lastPrinted>
  <dcterms:created xsi:type="dcterms:W3CDTF">2010-12-02T14:55:09Z</dcterms:created>
  <dcterms:modified xsi:type="dcterms:W3CDTF">2025-10-20T13:29:55Z</dcterms:modified>
</cp:coreProperties>
</file>